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60" windowWidth="15195" windowHeight="11760" tabRatio="976" firstSheet="4" activeTab="12"/>
  </bookViews>
  <sheets>
    <sheet name="1 pr._pajamos" sheetId="11" r:id="rId1"/>
    <sheet name="2 pr._pajamos pagal rūšis" sheetId="12" r:id="rId2"/>
    <sheet name="3 pr._asignavimų suvestinė" sheetId="14" r:id="rId3"/>
    <sheet name="4 pr._savarankiškos f-jos" sheetId="1" r:id="rId4"/>
    <sheet name="5 pr._valstybinės f-jos" sheetId="2" r:id="rId5"/>
    <sheet name="6 pr._mokinio krepšelis" sheetId="3" r:id="rId6"/>
    <sheet name="7 pr._kita dotacija" sheetId="4" r:id="rId7"/>
    <sheet name="8 pr._aplinkos apsaugos s. p." sheetId="6" r:id="rId8"/>
    <sheet name="9 pr._įstaigų pajamos" sheetId="7" r:id="rId9"/>
    <sheet name="10 pr._skolintos lėšos" sheetId="8" state="hidden" r:id="rId10"/>
    <sheet name="10 pr. skolintos lėšos" sheetId="16" r:id="rId11"/>
    <sheet name="11 pr._apyvartinės lėšos" sheetId="15" r:id="rId12"/>
    <sheet name="12 pr._suvestinė pagal progr." sheetId="10" r:id="rId13"/>
  </sheets>
  <definedNames>
    <definedName name="_xlnm.Print_Titles" localSheetId="0">'1 pr._pajamos'!$20:$20</definedName>
    <definedName name="_xlnm.Print_Titles" localSheetId="1">'2 pr._pajamos pagal rūšis'!$14:$16</definedName>
    <definedName name="_xlnm.Print_Titles" localSheetId="2">'3 pr._asignavimų suvestinė'!$20:$22</definedName>
    <definedName name="_xlnm.Print_Titles" localSheetId="3">'4 pr._savarankiškos f-jos'!$20:$22</definedName>
    <definedName name="_xlnm.Print_Titles" localSheetId="6">'7 pr._kita dotacija'!$20:$22</definedName>
    <definedName name="_xlnm.Print_Titles" localSheetId="8">'9 pr._įstaigų pajamos'!$32:$34</definedName>
  </definedNames>
  <calcPr calcId="145621"/>
</workbook>
</file>

<file path=xl/calcChain.xml><?xml version="1.0" encoding="utf-8"?>
<calcChain xmlns="http://schemas.openxmlformats.org/spreadsheetml/2006/main">
  <c r="Q63" i="16" l="1"/>
  <c r="Q59" i="16"/>
  <c r="Q58" i="16"/>
  <c r="Q57" i="16"/>
  <c r="K54" i="16"/>
  <c r="J54" i="16"/>
  <c r="I54" i="16"/>
  <c r="G54" i="16"/>
  <c r="F54" i="16"/>
  <c r="E54" i="16"/>
  <c r="O53" i="16"/>
  <c r="O54" i="16" s="1"/>
  <c r="N53" i="16"/>
  <c r="N54" i="16" s="1"/>
  <c r="M53" i="16"/>
  <c r="M54" i="16" s="1"/>
  <c r="H53" i="16"/>
  <c r="H54" i="16" s="1"/>
  <c r="D53" i="16"/>
  <c r="D54" i="16" s="1"/>
  <c r="K51" i="16"/>
  <c r="J51" i="16"/>
  <c r="I51" i="16"/>
  <c r="H51" i="16"/>
  <c r="G51" i="16"/>
  <c r="F51" i="16"/>
  <c r="E51" i="16"/>
  <c r="O50" i="16"/>
  <c r="N50" i="16"/>
  <c r="M50" i="16"/>
  <c r="M51" i="16" s="1"/>
  <c r="L50" i="16"/>
  <c r="H50" i="16"/>
  <c r="D50" i="16"/>
  <c r="O49" i="16"/>
  <c r="O51" i="16" s="1"/>
  <c r="N49" i="16"/>
  <c r="N51" i="16" s="1"/>
  <c r="M49" i="16"/>
  <c r="L49" i="16" s="1"/>
  <c r="H49" i="16"/>
  <c r="D49" i="16"/>
  <c r="D51" i="16" s="1"/>
  <c r="K47" i="16"/>
  <c r="J47" i="16"/>
  <c r="I47" i="16"/>
  <c r="H47" i="16"/>
  <c r="G47" i="16"/>
  <c r="F47" i="16"/>
  <c r="E47" i="16"/>
  <c r="D47" i="16"/>
  <c r="O46" i="16"/>
  <c r="O47" i="16" s="1"/>
  <c r="N46" i="16"/>
  <c r="N47" i="16" s="1"/>
  <c r="M46" i="16"/>
  <c r="M47" i="16" s="1"/>
  <c r="L46" i="16"/>
  <c r="H46" i="16"/>
  <c r="D46" i="16"/>
  <c r="K44" i="16"/>
  <c r="J44" i="16"/>
  <c r="I44" i="16"/>
  <c r="G44" i="16"/>
  <c r="F44" i="16"/>
  <c r="E44" i="16"/>
  <c r="O43" i="16"/>
  <c r="O44" i="16" s="1"/>
  <c r="N43" i="16"/>
  <c r="N44" i="16" s="1"/>
  <c r="M43" i="16"/>
  <c r="M44" i="16" s="1"/>
  <c r="H43" i="16"/>
  <c r="H44" i="16" s="1"/>
  <c r="D43" i="16"/>
  <c r="D44" i="16" s="1"/>
  <c r="K41" i="16"/>
  <c r="J41" i="16"/>
  <c r="I41" i="16"/>
  <c r="H41" i="16"/>
  <c r="G41" i="16"/>
  <c r="F41" i="16"/>
  <c r="E41" i="16"/>
  <c r="D41" i="16"/>
  <c r="O40" i="16"/>
  <c r="O41" i="16" s="1"/>
  <c r="N40" i="16"/>
  <c r="N41" i="16" s="1"/>
  <c r="M40" i="16"/>
  <c r="M41" i="16" s="1"/>
  <c r="L40" i="16"/>
  <c r="L41" i="16" s="1"/>
  <c r="H40" i="16"/>
  <c r="D40" i="16"/>
  <c r="O37" i="16"/>
  <c r="N37" i="16"/>
  <c r="M37" i="16"/>
  <c r="L37" i="16" s="1"/>
  <c r="H37" i="16"/>
  <c r="D37" i="16"/>
  <c r="O36" i="16"/>
  <c r="N36" i="16"/>
  <c r="M36" i="16"/>
  <c r="M33" i="16" s="1"/>
  <c r="M38" i="16" s="1"/>
  <c r="L36" i="16"/>
  <c r="Q62" i="16" s="1"/>
  <c r="H36" i="16"/>
  <c r="H33" i="16" s="1"/>
  <c r="H38" i="16" s="1"/>
  <c r="D36" i="16"/>
  <c r="O35" i="16"/>
  <c r="N35" i="16"/>
  <c r="M35" i="16"/>
  <c r="L35" i="16" s="1"/>
  <c r="Q61" i="16" s="1"/>
  <c r="H35" i="16"/>
  <c r="D35" i="16"/>
  <c r="O34" i="16"/>
  <c r="N34" i="16"/>
  <c r="M34" i="16"/>
  <c r="L34" i="16"/>
  <c r="Q60" i="16" s="1"/>
  <c r="H34" i="16"/>
  <c r="D34" i="16"/>
  <c r="O33" i="16"/>
  <c r="O38" i="16" s="1"/>
  <c r="N33" i="16"/>
  <c r="N38" i="16" s="1"/>
  <c r="K33" i="16"/>
  <c r="K38" i="16" s="1"/>
  <c r="J33" i="16"/>
  <c r="J38" i="16" s="1"/>
  <c r="I33" i="16"/>
  <c r="I38" i="16" s="1"/>
  <c r="G33" i="16"/>
  <c r="G38" i="16" s="1"/>
  <c r="F33" i="16"/>
  <c r="F38" i="16" s="1"/>
  <c r="E33" i="16"/>
  <c r="E38" i="16" s="1"/>
  <c r="K31" i="16"/>
  <c r="K55" i="16" s="1"/>
  <c r="J31" i="16"/>
  <c r="I31" i="16"/>
  <c r="G31" i="16"/>
  <c r="G55" i="16" s="1"/>
  <c r="F31" i="16"/>
  <c r="F55" i="16" s="1"/>
  <c r="E31" i="16"/>
  <c r="O30" i="16"/>
  <c r="O31" i="16" s="1"/>
  <c r="N30" i="16"/>
  <c r="N31" i="16" s="1"/>
  <c r="M30" i="16"/>
  <c r="M31" i="16" s="1"/>
  <c r="H30" i="16"/>
  <c r="H31" i="16" s="1"/>
  <c r="D30" i="16"/>
  <c r="M55" i="16" l="1"/>
  <c r="L31" i="16"/>
  <c r="D55" i="16"/>
  <c r="O55" i="16"/>
  <c r="I55" i="16"/>
  <c r="H55" i="16"/>
  <c r="E55" i="16"/>
  <c r="J55" i="16"/>
  <c r="L38" i="16"/>
  <c r="L47" i="16"/>
  <c r="N55" i="16"/>
  <c r="L51" i="16"/>
  <c r="L54" i="16"/>
  <c r="L30" i="16"/>
  <c r="Q64" i="16" s="1"/>
  <c r="D31" i="16"/>
  <c r="D33" i="16"/>
  <c r="D38" i="16" s="1"/>
  <c r="L33" i="16"/>
  <c r="L43" i="16"/>
  <c r="L53" i="16"/>
  <c r="Q66" i="16" s="1"/>
  <c r="L55" i="16" l="1"/>
  <c r="Q65" i="16"/>
  <c r="Q67" i="16" s="1"/>
  <c r="Q68" i="16" s="1"/>
  <c r="L44" i="16"/>
  <c r="H99" i="4" l="1"/>
  <c r="H27" i="15" l="1"/>
  <c r="H28" i="15"/>
  <c r="D28" i="15" l="1"/>
  <c r="I28" i="1" l="1"/>
  <c r="H353" i="4" l="1"/>
  <c r="I353" i="4"/>
  <c r="J353" i="4"/>
  <c r="K353" i="4"/>
  <c r="D353" i="4"/>
  <c r="F353" i="4"/>
  <c r="G353" i="4"/>
  <c r="E353" i="4"/>
  <c r="I344" i="4"/>
  <c r="H344" i="4" s="1"/>
  <c r="J344" i="4"/>
  <c r="K344" i="4"/>
  <c r="E344" i="4"/>
  <c r="F344" i="4"/>
  <c r="G344" i="4"/>
  <c r="M82" i="4"/>
  <c r="N82" i="4"/>
  <c r="O82" i="4"/>
  <c r="J77" i="4"/>
  <c r="K77" i="4"/>
  <c r="I77" i="4"/>
  <c r="H82" i="4"/>
  <c r="L82" i="4" l="1"/>
  <c r="D41" i="11"/>
  <c r="O101" i="4" l="1"/>
  <c r="I95" i="4" l="1"/>
  <c r="H101" i="4"/>
  <c r="M101" i="4"/>
  <c r="M353" i="4" s="1"/>
  <c r="N101" i="4"/>
  <c r="J218" i="1"/>
  <c r="K218" i="1"/>
  <c r="I218" i="1"/>
  <c r="J98" i="1"/>
  <c r="K98" i="1"/>
  <c r="I98" i="1"/>
  <c r="L101" i="4" l="1"/>
  <c r="K25" i="15"/>
  <c r="L28" i="15"/>
  <c r="M28" i="15"/>
  <c r="N28" i="15"/>
  <c r="O28" i="15"/>
  <c r="I24" i="4"/>
  <c r="J24" i="4"/>
  <c r="K24" i="4"/>
  <c r="M28" i="4"/>
  <c r="N28" i="4"/>
  <c r="O28" i="4"/>
  <c r="H28" i="4"/>
  <c r="E99" i="11"/>
  <c r="C94" i="11"/>
  <c r="D94" i="11"/>
  <c r="H24" i="4" l="1"/>
  <c r="L28" i="4"/>
  <c r="F50" i="2"/>
  <c r="E50" i="2"/>
  <c r="E46" i="2" l="1"/>
  <c r="M107" i="7" l="1"/>
  <c r="N107" i="7"/>
  <c r="O107" i="7"/>
  <c r="H107" i="7"/>
  <c r="D107" i="7"/>
  <c r="M90" i="12"/>
  <c r="N90" i="12"/>
  <c r="O90" i="12"/>
  <c r="H90" i="12"/>
  <c r="D90" i="12"/>
  <c r="I317" i="4"/>
  <c r="J317" i="4"/>
  <c r="E317" i="4"/>
  <c r="F317" i="4"/>
  <c r="O277" i="4"/>
  <c r="N277" i="4"/>
  <c r="M277" i="4"/>
  <c r="L277" i="4" s="1"/>
  <c r="H277" i="4"/>
  <c r="D277" i="4"/>
  <c r="I214" i="1"/>
  <c r="J214" i="1"/>
  <c r="K214" i="1"/>
  <c r="G214" i="1"/>
  <c r="F214" i="1"/>
  <c r="E214" i="1"/>
  <c r="M203" i="1"/>
  <c r="N203" i="1"/>
  <c r="O203" i="1"/>
  <c r="H203" i="1"/>
  <c r="D203" i="1"/>
  <c r="M78" i="7"/>
  <c r="N78" i="7"/>
  <c r="O78" i="7"/>
  <c r="H78" i="7"/>
  <c r="D78" i="7"/>
  <c r="E218" i="1"/>
  <c r="L78" i="7" l="1"/>
  <c r="L107" i="7"/>
  <c r="L203" i="1"/>
  <c r="L90" i="12"/>
  <c r="H61" i="12"/>
  <c r="M61" i="12"/>
  <c r="N61" i="12"/>
  <c r="O61" i="12"/>
  <c r="D61" i="12"/>
  <c r="L61" i="12" l="1"/>
  <c r="D50" i="8"/>
  <c r="H50" i="8"/>
  <c r="M50" i="8"/>
  <c r="N50" i="8"/>
  <c r="O50" i="8"/>
  <c r="L50" i="8" l="1"/>
  <c r="E100" i="11"/>
  <c r="S358" i="4" l="1"/>
  <c r="S357" i="4"/>
  <c r="E341" i="4" l="1"/>
  <c r="H87" i="14"/>
  <c r="I87" i="14"/>
  <c r="J87" i="14"/>
  <c r="E87" i="14"/>
  <c r="F87" i="14"/>
  <c r="D87" i="14"/>
  <c r="G87" i="14" l="1"/>
  <c r="I125" i="7"/>
  <c r="J125" i="7"/>
  <c r="K125" i="7"/>
  <c r="E125" i="7"/>
  <c r="F125" i="7"/>
  <c r="G125" i="7"/>
  <c r="O124" i="7"/>
  <c r="N124" i="7"/>
  <c r="M124" i="7"/>
  <c r="H124" i="7"/>
  <c r="D124" i="7"/>
  <c r="I108" i="12"/>
  <c r="J108" i="12"/>
  <c r="K108" i="12"/>
  <c r="E108" i="12"/>
  <c r="F108" i="12"/>
  <c r="G108" i="12"/>
  <c r="O107" i="12"/>
  <c r="N107" i="12"/>
  <c r="M107" i="12"/>
  <c r="H107" i="12"/>
  <c r="D107" i="12"/>
  <c r="L124" i="7" l="1"/>
  <c r="L107" i="12"/>
  <c r="J246" i="4"/>
  <c r="K246" i="4"/>
  <c r="I246" i="4"/>
  <c r="F246" i="4"/>
  <c r="G246" i="4"/>
  <c r="E246" i="4"/>
  <c r="N248" i="4"/>
  <c r="M248" i="4"/>
  <c r="L248" i="4" s="1"/>
  <c r="H248" i="4"/>
  <c r="D248" i="4"/>
  <c r="O336" i="4"/>
  <c r="N336" i="4"/>
  <c r="M336" i="4"/>
  <c r="L336" i="4" s="1"/>
  <c r="H336" i="4"/>
  <c r="D336" i="4"/>
  <c r="C87" i="14"/>
  <c r="Q227" i="1"/>
  <c r="P227" i="1" s="1"/>
  <c r="O225" i="1"/>
  <c r="N225" i="1"/>
  <c r="M225" i="1"/>
  <c r="H225" i="1"/>
  <c r="D225" i="1"/>
  <c r="E146" i="2"/>
  <c r="I345" i="4"/>
  <c r="J345" i="4"/>
  <c r="K345" i="4"/>
  <c r="E345" i="4"/>
  <c r="D78" i="11"/>
  <c r="D77" i="11" s="1"/>
  <c r="C78" i="11"/>
  <c r="C77" i="11" s="1"/>
  <c r="E88" i="11"/>
  <c r="N87" i="14" l="1"/>
  <c r="H345" i="4"/>
  <c r="D246" i="4"/>
  <c r="M87" i="14"/>
  <c r="L87" i="14"/>
  <c r="R124" i="7"/>
  <c r="L225" i="1"/>
  <c r="K87" i="14" l="1"/>
  <c r="F341" i="4"/>
  <c r="D341" i="4"/>
  <c r="G95" i="4"/>
  <c r="F95" i="4"/>
  <c r="E95" i="4"/>
  <c r="D99" i="4"/>
  <c r="M29" i="1"/>
  <c r="O29" i="1"/>
  <c r="D95" i="4" l="1"/>
  <c r="J28" i="1"/>
  <c r="K28" i="1"/>
  <c r="H28" i="1" l="1"/>
  <c r="E87" i="11" l="1"/>
  <c r="I341" i="4" l="1"/>
  <c r="H341" i="4" s="1"/>
  <c r="J341" i="4"/>
  <c r="H333" i="4"/>
  <c r="E98" i="11"/>
  <c r="F240" i="4" l="1"/>
  <c r="G240" i="4"/>
  <c r="E240" i="4"/>
  <c r="D242" i="4"/>
  <c r="D243" i="4"/>
  <c r="J240" i="4"/>
  <c r="K240" i="4"/>
  <c r="I240" i="4"/>
  <c r="O242" i="4"/>
  <c r="N242" i="4"/>
  <c r="M242" i="4"/>
  <c r="H242" i="4"/>
  <c r="D170" i="4"/>
  <c r="F168" i="4"/>
  <c r="G168" i="4"/>
  <c r="E168" i="4"/>
  <c r="J168" i="4"/>
  <c r="K168" i="4"/>
  <c r="I168" i="4"/>
  <c r="N170" i="4"/>
  <c r="M170" i="4"/>
  <c r="L170" i="4" s="1"/>
  <c r="H170" i="4"/>
  <c r="D191" i="4"/>
  <c r="F189" i="4"/>
  <c r="G189" i="4"/>
  <c r="E189" i="4"/>
  <c r="N191" i="4"/>
  <c r="M191" i="4"/>
  <c r="L191" i="4" s="1"/>
  <c r="J189" i="4"/>
  <c r="K189" i="4"/>
  <c r="I189" i="4"/>
  <c r="H191" i="4"/>
  <c r="D127" i="4"/>
  <c r="F125" i="4"/>
  <c r="G125" i="4"/>
  <c r="E125" i="4"/>
  <c r="N127" i="4"/>
  <c r="M127" i="4"/>
  <c r="L127" i="4" s="1"/>
  <c r="J125" i="4"/>
  <c r="K125" i="4"/>
  <c r="I125" i="4"/>
  <c r="H127" i="4"/>
  <c r="D145" i="4"/>
  <c r="J143" i="4"/>
  <c r="K143" i="4"/>
  <c r="I143" i="4"/>
  <c r="F143" i="4"/>
  <c r="E143" i="4"/>
  <c r="M143" i="4" s="1"/>
  <c r="N145" i="4"/>
  <c r="M145" i="4"/>
  <c r="L145" i="4" s="1"/>
  <c r="H145" i="4"/>
  <c r="J112" i="4"/>
  <c r="K112" i="4"/>
  <c r="I112" i="4"/>
  <c r="F112" i="4"/>
  <c r="E112" i="4"/>
  <c r="F107" i="4"/>
  <c r="E107" i="4"/>
  <c r="J107" i="4"/>
  <c r="K107" i="4"/>
  <c r="I107" i="4"/>
  <c r="J95" i="4"/>
  <c r="K95" i="4"/>
  <c r="K134" i="4"/>
  <c r="J134" i="4"/>
  <c r="I134" i="4"/>
  <c r="F134" i="4"/>
  <c r="E134" i="4"/>
  <c r="D136" i="4"/>
  <c r="N136" i="4"/>
  <c r="M136" i="4"/>
  <c r="L136" i="4" s="1"/>
  <c r="H136" i="4"/>
  <c r="D114" i="4"/>
  <c r="N114" i="4"/>
  <c r="M114" i="4"/>
  <c r="L114" i="4" s="1"/>
  <c r="H114" i="4"/>
  <c r="D97" i="4"/>
  <c r="N97" i="4"/>
  <c r="M97" i="4"/>
  <c r="N109" i="4"/>
  <c r="H97" i="4"/>
  <c r="D109" i="4"/>
  <c r="M109" i="4"/>
  <c r="L109" i="4" s="1"/>
  <c r="N143" i="4" l="1"/>
  <c r="L242" i="4"/>
  <c r="N189" i="4"/>
  <c r="N341" i="4"/>
  <c r="L97" i="4"/>
  <c r="M341" i="4"/>
  <c r="O189" i="4"/>
  <c r="M189" i="4"/>
  <c r="H109" i="4"/>
  <c r="L341" i="4" l="1"/>
  <c r="D334" i="4"/>
  <c r="F38" i="4" l="1"/>
  <c r="E38" i="4"/>
  <c r="D40" i="4"/>
  <c r="D29" i="4"/>
  <c r="O331" i="4" l="1"/>
  <c r="N331" i="4"/>
  <c r="M331" i="4"/>
  <c r="K347" i="4"/>
  <c r="J347" i="4"/>
  <c r="I347" i="4"/>
  <c r="F347" i="4"/>
  <c r="G347" i="4"/>
  <c r="E347" i="4"/>
  <c r="H29" i="4"/>
  <c r="O334" i="4"/>
  <c r="N334" i="4"/>
  <c r="M334" i="4"/>
  <c r="H334" i="4"/>
  <c r="O243" i="4"/>
  <c r="N243" i="4"/>
  <c r="M243" i="4"/>
  <c r="F348" i="4"/>
  <c r="E348" i="4"/>
  <c r="H243" i="4"/>
  <c r="H234" i="4"/>
  <c r="H230" i="4"/>
  <c r="H224" i="4"/>
  <c r="H220" i="4"/>
  <c r="H216" i="4"/>
  <c r="H212" i="4"/>
  <c r="H208" i="4"/>
  <c r="H204" i="4"/>
  <c r="H200" i="4"/>
  <c r="H196" i="4"/>
  <c r="H192" i="4"/>
  <c r="H187" i="4"/>
  <c r="H183" i="4"/>
  <c r="H179" i="4"/>
  <c r="H175" i="4"/>
  <c r="H171" i="4"/>
  <c r="H166" i="4"/>
  <c r="H162" i="4"/>
  <c r="H158" i="4"/>
  <c r="H154" i="4"/>
  <c r="H150" i="4"/>
  <c r="H146" i="4"/>
  <c r="H141" i="4"/>
  <c r="H137" i="4"/>
  <c r="H132" i="4"/>
  <c r="H128" i="4"/>
  <c r="H123" i="4"/>
  <c r="H119" i="4"/>
  <c r="H115" i="4"/>
  <c r="H110" i="4"/>
  <c r="H105" i="4"/>
  <c r="I72" i="14"/>
  <c r="J72" i="14"/>
  <c r="H72" i="14"/>
  <c r="E72" i="14"/>
  <c r="F72" i="14"/>
  <c r="D72" i="14"/>
  <c r="N89" i="4"/>
  <c r="M89" i="4"/>
  <c r="J38" i="4"/>
  <c r="I38" i="4"/>
  <c r="N40" i="4"/>
  <c r="H40" i="4"/>
  <c r="M40" i="4"/>
  <c r="L40" i="4" s="1"/>
  <c r="L243" i="4" l="1"/>
  <c r="L334" i="4"/>
  <c r="O333" i="4"/>
  <c r="N333" i="4"/>
  <c r="N347" i="4" s="1"/>
  <c r="M333" i="4"/>
  <c r="M347" i="4" s="1"/>
  <c r="K329" i="4"/>
  <c r="J329" i="4"/>
  <c r="I329" i="4"/>
  <c r="F329" i="4"/>
  <c r="G329" i="4"/>
  <c r="E329" i="4"/>
  <c r="D333" i="4"/>
  <c r="D331" i="4"/>
  <c r="L333" i="4" l="1"/>
  <c r="O347" i="4"/>
  <c r="K236" i="4"/>
  <c r="K348" i="4" s="1"/>
  <c r="J236" i="4"/>
  <c r="J348" i="4" s="1"/>
  <c r="I236" i="4"/>
  <c r="I348" i="4" s="1"/>
  <c r="G236" i="4"/>
  <c r="G348" i="4" s="1"/>
  <c r="K232" i="4"/>
  <c r="J232" i="4"/>
  <c r="I232" i="4"/>
  <c r="F232" i="4"/>
  <c r="G232" i="4"/>
  <c r="E232" i="4"/>
  <c r="K228" i="4"/>
  <c r="J228" i="4"/>
  <c r="I228" i="4"/>
  <c r="F228" i="4"/>
  <c r="G228" i="4"/>
  <c r="E228" i="4"/>
  <c r="K222" i="4"/>
  <c r="J222" i="4"/>
  <c r="I222" i="4"/>
  <c r="F222" i="4"/>
  <c r="G222" i="4"/>
  <c r="E222" i="4"/>
  <c r="K218" i="4"/>
  <c r="J218" i="4"/>
  <c r="I218" i="4"/>
  <c r="F218" i="4"/>
  <c r="G218" i="4"/>
  <c r="E218" i="4"/>
  <c r="K214" i="4"/>
  <c r="J214" i="4"/>
  <c r="I214" i="4"/>
  <c r="F214" i="4"/>
  <c r="G214" i="4"/>
  <c r="E214" i="4"/>
  <c r="K210" i="4"/>
  <c r="J210" i="4"/>
  <c r="I210" i="4"/>
  <c r="F210" i="4"/>
  <c r="G210" i="4"/>
  <c r="E210" i="4"/>
  <c r="K206" i="4"/>
  <c r="J206" i="4"/>
  <c r="I206" i="4"/>
  <c r="F206" i="4"/>
  <c r="G206" i="4"/>
  <c r="E206" i="4"/>
  <c r="K202" i="4"/>
  <c r="J202" i="4"/>
  <c r="I202" i="4"/>
  <c r="F202" i="4"/>
  <c r="G202" i="4"/>
  <c r="E202" i="4"/>
  <c r="K198" i="4"/>
  <c r="J198" i="4"/>
  <c r="I198" i="4"/>
  <c r="F198" i="4"/>
  <c r="G198" i="4"/>
  <c r="E198" i="4"/>
  <c r="K194" i="4"/>
  <c r="J194" i="4"/>
  <c r="I194" i="4"/>
  <c r="F194" i="4"/>
  <c r="G194" i="4"/>
  <c r="E194" i="4"/>
  <c r="K185" i="4"/>
  <c r="J185" i="4"/>
  <c r="I185" i="4"/>
  <c r="F185" i="4"/>
  <c r="G185" i="4"/>
  <c r="E185" i="4"/>
  <c r="K181" i="4"/>
  <c r="J181" i="4"/>
  <c r="I181" i="4"/>
  <c r="F181" i="4"/>
  <c r="G181" i="4"/>
  <c r="E181" i="4"/>
  <c r="K177" i="4"/>
  <c r="J177" i="4"/>
  <c r="I177" i="4"/>
  <c r="F177" i="4"/>
  <c r="G177" i="4"/>
  <c r="E177" i="4"/>
  <c r="K173" i="4"/>
  <c r="J173" i="4"/>
  <c r="I173" i="4"/>
  <c r="F173" i="4"/>
  <c r="G173" i="4"/>
  <c r="E173" i="4"/>
  <c r="K164" i="4"/>
  <c r="J164" i="4"/>
  <c r="I164" i="4"/>
  <c r="F164" i="4"/>
  <c r="G164" i="4"/>
  <c r="E164" i="4"/>
  <c r="K160" i="4"/>
  <c r="J52" i="14" s="1"/>
  <c r="J160" i="4"/>
  <c r="I52" i="14" s="1"/>
  <c r="I160" i="4"/>
  <c r="H52" i="14" s="1"/>
  <c r="F160" i="4"/>
  <c r="E52" i="14" s="1"/>
  <c r="G160" i="4"/>
  <c r="F52" i="14" s="1"/>
  <c r="E160" i="4"/>
  <c r="K156" i="4"/>
  <c r="J51" i="14" s="1"/>
  <c r="J156" i="4"/>
  <c r="I51" i="14" s="1"/>
  <c r="I156" i="4"/>
  <c r="H51" i="14" s="1"/>
  <c r="F156" i="4"/>
  <c r="G156" i="4"/>
  <c r="E156" i="4"/>
  <c r="D51" i="14" s="1"/>
  <c r="K152" i="4"/>
  <c r="J152" i="4"/>
  <c r="I152" i="4"/>
  <c r="F152" i="4"/>
  <c r="G152" i="4"/>
  <c r="E152" i="4"/>
  <c r="K148" i="4"/>
  <c r="J148" i="4"/>
  <c r="I148" i="4"/>
  <c r="F148" i="4"/>
  <c r="G148" i="4"/>
  <c r="E148" i="4"/>
  <c r="G143" i="4"/>
  <c r="K139" i="4"/>
  <c r="J139" i="4"/>
  <c r="I139" i="4"/>
  <c r="F139" i="4"/>
  <c r="G139" i="4"/>
  <c r="E139" i="4"/>
  <c r="G134" i="4"/>
  <c r="K130" i="4"/>
  <c r="J130" i="4"/>
  <c r="I130" i="4"/>
  <c r="F130" i="4"/>
  <c r="G130" i="4"/>
  <c r="E130" i="4"/>
  <c r="K121" i="4" l="1"/>
  <c r="J121" i="4"/>
  <c r="I121" i="4"/>
  <c r="G121" i="4"/>
  <c r="F121" i="4"/>
  <c r="E121" i="4"/>
  <c r="K117" i="4"/>
  <c r="J117" i="4"/>
  <c r="I117" i="4"/>
  <c r="F117" i="4"/>
  <c r="G117" i="4"/>
  <c r="E117" i="4"/>
  <c r="G112" i="4"/>
  <c r="G107" i="4"/>
  <c r="O103" i="4"/>
  <c r="K103" i="4"/>
  <c r="J103" i="4"/>
  <c r="I103" i="4"/>
  <c r="G103" i="4"/>
  <c r="F103" i="4"/>
  <c r="E103" i="4"/>
  <c r="N200" i="4"/>
  <c r="M200" i="4"/>
  <c r="L200" i="4" s="1"/>
  <c r="D200" i="4"/>
  <c r="N238" i="4"/>
  <c r="M238" i="4"/>
  <c r="L238" i="4" s="1"/>
  <c r="D238" i="4"/>
  <c r="N234" i="4"/>
  <c r="M234" i="4"/>
  <c r="L234" i="4" s="1"/>
  <c r="D234" i="4"/>
  <c r="N230" i="4"/>
  <c r="M230" i="4"/>
  <c r="L230" i="4" s="1"/>
  <c r="D230" i="4"/>
  <c r="N224" i="4"/>
  <c r="M224" i="4"/>
  <c r="L224" i="4" s="1"/>
  <c r="D224" i="4"/>
  <c r="N220" i="4"/>
  <c r="M220" i="4"/>
  <c r="L220" i="4" s="1"/>
  <c r="D220" i="4"/>
  <c r="N216" i="4"/>
  <c r="M216" i="4"/>
  <c r="L216" i="4" s="1"/>
  <c r="D216" i="4"/>
  <c r="N212" i="4"/>
  <c r="M212" i="4"/>
  <c r="L212" i="4" s="1"/>
  <c r="D212" i="4"/>
  <c r="N208" i="4"/>
  <c r="M208" i="4"/>
  <c r="L208" i="4" s="1"/>
  <c r="D208" i="4"/>
  <c r="N204" i="4"/>
  <c r="M204" i="4"/>
  <c r="L204" i="4" s="1"/>
  <c r="D204" i="4"/>
  <c r="N196" i="4"/>
  <c r="M196" i="4"/>
  <c r="L196" i="4" s="1"/>
  <c r="D196" i="4"/>
  <c r="N192" i="4"/>
  <c r="M192" i="4"/>
  <c r="L192" i="4" s="1"/>
  <c r="D192" i="4"/>
  <c r="N187" i="4"/>
  <c r="M187" i="4"/>
  <c r="L187" i="4" s="1"/>
  <c r="D187" i="4"/>
  <c r="N183" i="4"/>
  <c r="M183" i="4"/>
  <c r="L183" i="4" s="1"/>
  <c r="D183" i="4"/>
  <c r="N179" i="4"/>
  <c r="M179" i="4"/>
  <c r="L179" i="4" s="1"/>
  <c r="D179" i="4"/>
  <c r="N175" i="4"/>
  <c r="M175" i="4"/>
  <c r="L175" i="4" s="1"/>
  <c r="D175" i="4"/>
  <c r="N171" i="4"/>
  <c r="M171" i="4"/>
  <c r="L171" i="4" s="1"/>
  <c r="D171" i="4"/>
  <c r="N166" i="4"/>
  <c r="M166" i="4"/>
  <c r="L166" i="4" s="1"/>
  <c r="D166" i="4"/>
  <c r="N162" i="4"/>
  <c r="M162" i="4"/>
  <c r="L162" i="4" s="1"/>
  <c r="D162" i="4"/>
  <c r="N158" i="4"/>
  <c r="M158" i="4"/>
  <c r="L158" i="4" s="1"/>
  <c r="D158" i="4"/>
  <c r="N154" i="4"/>
  <c r="M154" i="4"/>
  <c r="L154" i="4" s="1"/>
  <c r="D154" i="4"/>
  <c r="N150" i="4"/>
  <c r="M150" i="4"/>
  <c r="L150" i="4" s="1"/>
  <c r="D150" i="4"/>
  <c r="N146" i="4"/>
  <c r="M146" i="4"/>
  <c r="L146" i="4" s="1"/>
  <c r="D146" i="4"/>
  <c r="N141" i="4"/>
  <c r="M141" i="4"/>
  <c r="L141" i="4" s="1"/>
  <c r="D141" i="4"/>
  <c r="N137" i="4"/>
  <c r="M137" i="4"/>
  <c r="L137" i="4" s="1"/>
  <c r="D137" i="4"/>
  <c r="N132" i="4"/>
  <c r="M132" i="4"/>
  <c r="L132" i="4" s="1"/>
  <c r="D132" i="4"/>
  <c r="N128" i="4"/>
  <c r="M128" i="4"/>
  <c r="L128" i="4" s="1"/>
  <c r="D128" i="4"/>
  <c r="N123" i="4"/>
  <c r="M123" i="4"/>
  <c r="L123" i="4" s="1"/>
  <c r="D123" i="4"/>
  <c r="N119" i="4"/>
  <c r="M119" i="4"/>
  <c r="L119" i="4" s="1"/>
  <c r="D119" i="4"/>
  <c r="N115" i="4"/>
  <c r="M115" i="4"/>
  <c r="D115" i="4"/>
  <c r="N110" i="4"/>
  <c r="M110" i="4"/>
  <c r="D110" i="4"/>
  <c r="D105" i="4"/>
  <c r="N105" i="4"/>
  <c r="M105" i="4"/>
  <c r="L105" i="4" s="1"/>
  <c r="O245" i="4"/>
  <c r="N245" i="4"/>
  <c r="M245" i="4"/>
  <c r="O239" i="4"/>
  <c r="N239" i="4"/>
  <c r="M239" i="4"/>
  <c r="O235" i="4"/>
  <c r="N235" i="4"/>
  <c r="M235" i="4"/>
  <c r="O231" i="4"/>
  <c r="N231" i="4"/>
  <c r="M231" i="4"/>
  <c r="O225" i="4"/>
  <c r="N225" i="4"/>
  <c r="M225" i="4"/>
  <c r="O221" i="4"/>
  <c r="N221" i="4"/>
  <c r="M221" i="4"/>
  <c r="O217" i="4"/>
  <c r="N217" i="4"/>
  <c r="M217" i="4"/>
  <c r="O213" i="4"/>
  <c r="N213" i="4"/>
  <c r="M213" i="4"/>
  <c r="O209" i="4"/>
  <c r="N209" i="4"/>
  <c r="M209" i="4"/>
  <c r="O205" i="4"/>
  <c r="N205" i="4"/>
  <c r="M205" i="4"/>
  <c r="O201" i="4"/>
  <c r="N201" i="4"/>
  <c r="M201" i="4"/>
  <c r="O197" i="4"/>
  <c r="N197" i="4"/>
  <c r="M197" i="4"/>
  <c r="O193" i="4"/>
  <c r="N193" i="4"/>
  <c r="M193" i="4"/>
  <c r="O188" i="4"/>
  <c r="N188" i="4"/>
  <c r="M188" i="4"/>
  <c r="O184" i="4"/>
  <c r="N184" i="4"/>
  <c r="M184" i="4"/>
  <c r="O180" i="4"/>
  <c r="N180" i="4"/>
  <c r="M180" i="4"/>
  <c r="O176" i="4"/>
  <c r="N176" i="4"/>
  <c r="M176" i="4"/>
  <c r="O172" i="4"/>
  <c r="N172" i="4"/>
  <c r="M172" i="4"/>
  <c r="O167" i="4"/>
  <c r="N167" i="4"/>
  <c r="M167" i="4"/>
  <c r="O163" i="4"/>
  <c r="N163" i="4"/>
  <c r="M163" i="4"/>
  <c r="O159" i="4"/>
  <c r="N159" i="4"/>
  <c r="M159" i="4"/>
  <c r="O151" i="4"/>
  <c r="N151" i="4"/>
  <c r="M151" i="4"/>
  <c r="L151" i="4" s="1"/>
  <c r="O133" i="4"/>
  <c r="N133" i="4"/>
  <c r="M133" i="4"/>
  <c r="O124" i="4"/>
  <c r="L124" i="4" s="1"/>
  <c r="N124" i="4"/>
  <c r="M124" i="4"/>
  <c r="O120" i="4"/>
  <c r="O117" i="4" s="1"/>
  <c r="N120" i="4"/>
  <c r="M120" i="4"/>
  <c r="O111" i="4"/>
  <c r="O107" i="4" s="1"/>
  <c r="N111" i="4"/>
  <c r="M111" i="4"/>
  <c r="D327" i="4"/>
  <c r="D239" i="4"/>
  <c r="D235" i="4"/>
  <c r="D231" i="4"/>
  <c r="D225" i="4"/>
  <c r="D221" i="4"/>
  <c r="D217" i="4"/>
  <c r="D213" i="4"/>
  <c r="D209" i="4"/>
  <c r="D205" i="4"/>
  <c r="D201" i="4"/>
  <c r="D197" i="4"/>
  <c r="D193" i="4"/>
  <c r="D188" i="4"/>
  <c r="D184" i="4"/>
  <c r="D180" i="4"/>
  <c r="D176" i="4"/>
  <c r="D172" i="4"/>
  <c r="D167" i="4"/>
  <c r="D163" i="4"/>
  <c r="D159" i="4"/>
  <c r="D155" i="4"/>
  <c r="D151" i="4"/>
  <c r="D147" i="4"/>
  <c r="D142" i="4"/>
  <c r="D138" i="4"/>
  <c r="D133" i="4"/>
  <c r="D129" i="4"/>
  <c r="D130" i="4"/>
  <c r="D124" i="4"/>
  <c r="D120" i="4"/>
  <c r="D116" i="4"/>
  <c r="D111" i="4"/>
  <c r="N106" i="4"/>
  <c r="M106" i="4"/>
  <c r="L106" i="4" s="1"/>
  <c r="L163" i="4" l="1"/>
  <c r="L180" i="4"/>
  <c r="L197" i="4"/>
  <c r="L213" i="4"/>
  <c r="L231" i="4"/>
  <c r="L120" i="4"/>
  <c r="L159" i="4"/>
  <c r="L176" i="4"/>
  <c r="L193" i="4"/>
  <c r="L209" i="4"/>
  <c r="L225" i="4"/>
  <c r="L167" i="4"/>
  <c r="L184" i="4"/>
  <c r="L201" i="4"/>
  <c r="L217" i="4"/>
  <c r="L235" i="4"/>
  <c r="N107" i="4"/>
  <c r="L245" i="4"/>
  <c r="L111" i="4"/>
  <c r="M107" i="4"/>
  <c r="L133" i="4"/>
  <c r="L172" i="4"/>
  <c r="L188" i="4"/>
  <c r="L205" i="4"/>
  <c r="L221" i="4"/>
  <c r="L239" i="4"/>
  <c r="N121" i="4"/>
  <c r="N117" i="4"/>
  <c r="O121" i="4"/>
  <c r="M117" i="4"/>
  <c r="L110" i="4"/>
  <c r="M103" i="4"/>
  <c r="N103" i="4"/>
  <c r="M121" i="4"/>
  <c r="L115" i="4"/>
  <c r="P339" i="4"/>
  <c r="Q339" i="4"/>
  <c r="R339" i="4"/>
  <c r="S339" i="4"/>
  <c r="T339" i="4"/>
  <c r="U339" i="4"/>
  <c r="J352" i="4"/>
  <c r="K352" i="4"/>
  <c r="I352" i="4"/>
  <c r="F352" i="4"/>
  <c r="G352" i="4"/>
  <c r="E352" i="4"/>
  <c r="D352" i="4" l="1"/>
  <c r="H352" i="4"/>
  <c r="E97" i="11"/>
  <c r="O29" i="4" l="1"/>
  <c r="O352" i="4" s="1"/>
  <c r="N29" i="4"/>
  <c r="N352" i="4" s="1"/>
  <c r="M29" i="4"/>
  <c r="M352" i="4" s="1"/>
  <c r="F24" i="4"/>
  <c r="G24" i="4"/>
  <c r="E24" i="4"/>
  <c r="L352" i="4" l="1"/>
  <c r="L29" i="4"/>
  <c r="D103" i="11"/>
  <c r="E96" i="11" l="1"/>
  <c r="E79" i="11" l="1"/>
  <c r="I342" i="4" l="1"/>
  <c r="J342" i="4"/>
  <c r="K342" i="4"/>
  <c r="F342" i="4"/>
  <c r="G342" i="4"/>
  <c r="E342" i="4"/>
  <c r="O85" i="4"/>
  <c r="N85" i="4"/>
  <c r="M85" i="4"/>
  <c r="H342" i="4" l="1"/>
  <c r="H95" i="4"/>
  <c r="D342" i="4"/>
  <c r="L85" i="4"/>
  <c r="O259" i="4"/>
  <c r="N259" i="4"/>
  <c r="M260" i="4"/>
  <c r="N260" i="4"/>
  <c r="O260" i="4"/>
  <c r="O86" i="4"/>
  <c r="L86" i="4" s="1"/>
  <c r="D85" i="4"/>
  <c r="N99" i="4"/>
  <c r="O99" i="4"/>
  <c r="O98" i="4"/>
  <c r="M99" i="4"/>
  <c r="N94" i="2"/>
  <c r="O94" i="2"/>
  <c r="L99" i="4" l="1"/>
  <c r="N342" i="4"/>
  <c r="O342" i="4"/>
  <c r="L260" i="4"/>
  <c r="H348" i="4" l="1"/>
  <c r="H71" i="14"/>
  <c r="I71" i="14"/>
  <c r="J71" i="14"/>
  <c r="E71" i="14"/>
  <c r="F71" i="14"/>
  <c r="D71" i="14"/>
  <c r="F345" i="4"/>
  <c r="G345" i="4"/>
  <c r="H239" i="4"/>
  <c r="O236" i="4"/>
  <c r="N236" i="4"/>
  <c r="M236" i="4"/>
  <c r="H236" i="4"/>
  <c r="D236" i="4"/>
  <c r="E73" i="14"/>
  <c r="F73" i="14"/>
  <c r="O250" i="4"/>
  <c r="O246" i="4" s="1"/>
  <c r="N250" i="4"/>
  <c r="M250" i="4"/>
  <c r="H250" i="4"/>
  <c r="D250" i="4"/>
  <c r="H245" i="4"/>
  <c r="D245" i="4"/>
  <c r="H231" i="4"/>
  <c r="O228" i="4"/>
  <c r="N228" i="4"/>
  <c r="M228" i="4"/>
  <c r="H228" i="4"/>
  <c r="D228" i="4"/>
  <c r="H227" i="4"/>
  <c r="O226" i="4"/>
  <c r="N226" i="4"/>
  <c r="M226" i="4"/>
  <c r="H226" i="4"/>
  <c r="D226" i="4"/>
  <c r="O152" i="4"/>
  <c r="N152" i="4"/>
  <c r="M152" i="4"/>
  <c r="H152" i="4"/>
  <c r="D152" i="4"/>
  <c r="O143" i="4"/>
  <c r="H143" i="4"/>
  <c r="D143" i="4"/>
  <c r="O139" i="4"/>
  <c r="N139" i="4"/>
  <c r="M139" i="4"/>
  <c r="H139" i="4"/>
  <c r="O134" i="4"/>
  <c r="N134" i="4"/>
  <c r="M134" i="4"/>
  <c r="H134" i="4"/>
  <c r="D134" i="4"/>
  <c r="D346" i="4"/>
  <c r="H346" i="4"/>
  <c r="H125" i="4"/>
  <c r="H117" i="4"/>
  <c r="H103" i="4"/>
  <c r="H112" i="4"/>
  <c r="D112" i="4"/>
  <c r="N98" i="4"/>
  <c r="M98" i="4"/>
  <c r="H240" i="4" l="1"/>
  <c r="L152" i="4"/>
  <c r="K251" i="4"/>
  <c r="L228" i="4"/>
  <c r="L143" i="4"/>
  <c r="L236" i="4"/>
  <c r="L250" i="4"/>
  <c r="H246" i="4"/>
  <c r="D345" i="4"/>
  <c r="L226" i="4"/>
  <c r="O345" i="4"/>
  <c r="N345" i="4"/>
  <c r="D240" i="4"/>
  <c r="E251" i="4"/>
  <c r="G251" i="4"/>
  <c r="M345" i="4"/>
  <c r="G71" i="14"/>
  <c r="F251" i="4"/>
  <c r="L134" i="4"/>
  <c r="L139" i="4"/>
  <c r="L103" i="4"/>
  <c r="L117" i="4"/>
  <c r="L98" i="4"/>
  <c r="D108" i="11"/>
  <c r="C108" i="11"/>
  <c r="E110" i="11"/>
  <c r="E108" i="11" s="1"/>
  <c r="L345" i="4" l="1"/>
  <c r="F18" i="3"/>
  <c r="H217" i="1" l="1"/>
  <c r="O217" i="1"/>
  <c r="N217" i="1"/>
  <c r="M217" i="1"/>
  <c r="L217" i="1" s="1"/>
  <c r="N137" i="15" l="1"/>
  <c r="D217" i="1" l="1"/>
  <c r="I216" i="1"/>
  <c r="I226" i="1" s="1"/>
  <c r="J216" i="1"/>
  <c r="J226" i="1" s="1"/>
  <c r="F218" i="1"/>
  <c r="F216" i="1" s="1"/>
  <c r="F226" i="1" s="1"/>
  <c r="G218" i="1"/>
  <c r="G216" i="1" s="1"/>
  <c r="G226" i="1" s="1"/>
  <c r="E216" i="1"/>
  <c r="E226" i="1" s="1"/>
  <c r="K216" i="1"/>
  <c r="K226" i="1" s="1"/>
  <c r="I350" i="4"/>
  <c r="J350" i="4"/>
  <c r="K350" i="4"/>
  <c r="I351" i="4"/>
  <c r="J351" i="4"/>
  <c r="K351" i="4"/>
  <c r="I354" i="4"/>
  <c r="J354" i="4"/>
  <c r="K354" i="4"/>
  <c r="F354" i="4"/>
  <c r="G354" i="4"/>
  <c r="E354" i="4"/>
  <c r="J251" i="4"/>
  <c r="I251" i="4"/>
  <c r="D102" i="4"/>
  <c r="D100" i="4"/>
  <c r="E355" i="4"/>
  <c r="O100" i="4"/>
  <c r="N100" i="4"/>
  <c r="M100" i="4"/>
  <c r="H100" i="4"/>
  <c r="D216" i="1" l="1"/>
  <c r="H347" i="4"/>
  <c r="H351" i="4"/>
  <c r="N354" i="4"/>
  <c r="D354" i="4"/>
  <c r="O354" i="4"/>
  <c r="H354" i="4"/>
  <c r="H350" i="4"/>
  <c r="L100" i="4"/>
  <c r="M354" i="4"/>
  <c r="L354" i="4" s="1"/>
  <c r="H216" i="1"/>
  <c r="H218" i="1"/>
  <c r="D218" i="1"/>
  <c r="E36" i="14"/>
  <c r="F36" i="14"/>
  <c r="E37" i="14"/>
  <c r="F37" i="14"/>
  <c r="E39" i="14"/>
  <c r="F39" i="14"/>
  <c r="E40" i="14"/>
  <c r="F40" i="14"/>
  <c r="E41" i="14"/>
  <c r="F41" i="14"/>
  <c r="E42" i="14"/>
  <c r="F42" i="14"/>
  <c r="E43" i="14"/>
  <c r="F43" i="14"/>
  <c r="F44" i="14"/>
  <c r="E45" i="14"/>
  <c r="F45" i="14"/>
  <c r="E47" i="14"/>
  <c r="F47" i="14"/>
  <c r="E48" i="14"/>
  <c r="F48" i="14"/>
  <c r="E49" i="14"/>
  <c r="F49" i="14"/>
  <c r="E50" i="14"/>
  <c r="F50" i="14"/>
  <c r="E51" i="14"/>
  <c r="F51" i="14"/>
  <c r="E53" i="14"/>
  <c r="F53" i="14"/>
  <c r="E54" i="14"/>
  <c r="F54" i="14"/>
  <c r="E55" i="14"/>
  <c r="F55" i="14"/>
  <c r="E56" i="14"/>
  <c r="F56" i="14"/>
  <c r="E57" i="14"/>
  <c r="F57" i="14"/>
  <c r="E58" i="14"/>
  <c r="F58" i="14"/>
  <c r="E59" i="14"/>
  <c r="F59" i="14"/>
  <c r="E60" i="14"/>
  <c r="F60" i="14"/>
  <c r="E61" i="14"/>
  <c r="F61" i="14"/>
  <c r="E62" i="14"/>
  <c r="F62" i="14"/>
  <c r="E63" i="14"/>
  <c r="F63" i="14"/>
  <c r="E64" i="14"/>
  <c r="F64" i="14"/>
  <c r="E65" i="14"/>
  <c r="F65" i="14"/>
  <c r="E66" i="14"/>
  <c r="F66" i="14"/>
  <c r="E67" i="14"/>
  <c r="F67" i="14"/>
  <c r="E70" i="14"/>
  <c r="F70" i="14"/>
  <c r="E83" i="14"/>
  <c r="F83" i="14"/>
  <c r="E84" i="14"/>
  <c r="F84" i="14"/>
  <c r="E86" i="14"/>
  <c r="F86" i="14"/>
  <c r="H37" i="14"/>
  <c r="I37" i="14"/>
  <c r="D37" i="14"/>
  <c r="Q152" i="15" l="1"/>
  <c r="Q59" i="8"/>
  <c r="Q58" i="8"/>
  <c r="Q57" i="8"/>
  <c r="Q132" i="7"/>
  <c r="Q131" i="7"/>
  <c r="Q129" i="7"/>
  <c r="Q162" i="2"/>
  <c r="Q161" i="2"/>
  <c r="Q159" i="2"/>
  <c r="Q158" i="2"/>
  <c r="H84" i="14"/>
  <c r="I84" i="14"/>
  <c r="J84" i="14"/>
  <c r="D84" i="14"/>
  <c r="H86" i="14"/>
  <c r="I86" i="14"/>
  <c r="J86" i="14"/>
  <c r="D86" i="14"/>
  <c r="H83" i="14"/>
  <c r="I83" i="14"/>
  <c r="J83" i="14"/>
  <c r="D83" i="14"/>
  <c r="G83" i="14" l="1"/>
  <c r="G84" i="14"/>
  <c r="G86" i="14"/>
  <c r="H70" i="14"/>
  <c r="I70" i="14"/>
  <c r="J70" i="14"/>
  <c r="D70" i="14"/>
  <c r="H58" i="14"/>
  <c r="I58" i="14"/>
  <c r="J58" i="14"/>
  <c r="D58" i="14"/>
  <c r="H67" i="14"/>
  <c r="I67" i="14"/>
  <c r="J67" i="14"/>
  <c r="D67" i="14"/>
  <c r="H66" i="14"/>
  <c r="I66" i="14"/>
  <c r="J66" i="14"/>
  <c r="D66" i="14"/>
  <c r="H63" i="14"/>
  <c r="I63" i="14"/>
  <c r="J63" i="14"/>
  <c r="D63" i="14"/>
  <c r="H64" i="14"/>
  <c r="I64" i="14"/>
  <c r="J64" i="14"/>
  <c r="D64" i="14"/>
  <c r="H62" i="14"/>
  <c r="I62" i="14"/>
  <c r="J62" i="14"/>
  <c r="D62" i="14"/>
  <c r="H65" i="14"/>
  <c r="I65" i="14"/>
  <c r="J65" i="14"/>
  <c r="D65" i="14"/>
  <c r="H61" i="14"/>
  <c r="I61" i="14"/>
  <c r="J61" i="14"/>
  <c r="D61" i="14"/>
  <c r="H60" i="14"/>
  <c r="I60" i="14"/>
  <c r="J60" i="14"/>
  <c r="D60" i="14"/>
  <c r="H54" i="14"/>
  <c r="I54" i="14"/>
  <c r="J54" i="14"/>
  <c r="D54" i="14"/>
  <c r="H57" i="14"/>
  <c r="I57" i="14"/>
  <c r="J57" i="14"/>
  <c r="D57" i="14"/>
  <c r="H49" i="14"/>
  <c r="I49" i="14"/>
  <c r="J49" i="14"/>
  <c r="D49" i="14"/>
  <c r="H59" i="14"/>
  <c r="I59" i="14"/>
  <c r="J59" i="14"/>
  <c r="D59" i="14"/>
  <c r="H53" i="14"/>
  <c r="I53" i="14"/>
  <c r="J53" i="14"/>
  <c r="D53" i="14"/>
  <c r="H50" i="14"/>
  <c r="I50" i="14"/>
  <c r="D50" i="14"/>
  <c r="H56" i="14"/>
  <c r="I56" i="14"/>
  <c r="J56" i="14"/>
  <c r="D56" i="14"/>
  <c r="H55" i="14"/>
  <c r="I55" i="14"/>
  <c r="J55" i="14"/>
  <c r="D55" i="14"/>
  <c r="D52" i="14"/>
  <c r="H42" i="14"/>
  <c r="I42" i="14"/>
  <c r="D42" i="14"/>
  <c r="H43" i="14"/>
  <c r="I43" i="14"/>
  <c r="J43" i="14"/>
  <c r="D43" i="14"/>
  <c r="H45" i="14"/>
  <c r="I45" i="14"/>
  <c r="J45" i="14"/>
  <c r="D45" i="14"/>
  <c r="H48" i="14"/>
  <c r="I48" i="14"/>
  <c r="D48" i="14"/>
  <c r="G52" i="14" l="1"/>
  <c r="G54" i="14"/>
  <c r="G72" i="14"/>
  <c r="G70" i="14"/>
  <c r="G56" i="14"/>
  <c r="G64" i="14"/>
  <c r="G43" i="14"/>
  <c r="G53" i="14"/>
  <c r="G61" i="14"/>
  <c r="G58" i="14"/>
  <c r="G63" i="14"/>
  <c r="G67" i="14"/>
  <c r="G45" i="14"/>
  <c r="G55" i="14"/>
  <c r="G57" i="14"/>
  <c r="G65" i="14"/>
  <c r="G66" i="14"/>
  <c r="G51" i="14"/>
  <c r="G60" i="14"/>
  <c r="G49" i="14"/>
  <c r="G59" i="14"/>
  <c r="G62" i="14"/>
  <c r="H41" i="14"/>
  <c r="I41" i="14"/>
  <c r="D41" i="14"/>
  <c r="H47" i="14"/>
  <c r="I47" i="14"/>
  <c r="D47" i="14"/>
  <c r="H39" i="14"/>
  <c r="I39" i="14"/>
  <c r="D39" i="14"/>
  <c r="H40" i="14"/>
  <c r="I40" i="14"/>
  <c r="J40" i="14"/>
  <c r="D40" i="14"/>
  <c r="H36" i="14"/>
  <c r="I36" i="14"/>
  <c r="J36" i="14"/>
  <c r="D36" i="14"/>
  <c r="R61" i="7"/>
  <c r="R65" i="7"/>
  <c r="R102" i="7"/>
  <c r="R119" i="7"/>
  <c r="R48" i="7"/>
  <c r="G36" i="14" l="1"/>
  <c r="G40" i="14"/>
  <c r="I151" i="2"/>
  <c r="J151" i="2"/>
  <c r="K151" i="2"/>
  <c r="F151" i="2"/>
  <c r="G151" i="2"/>
  <c r="E151" i="2"/>
  <c r="H151" i="2" l="1"/>
  <c r="D347" i="4"/>
  <c r="I229" i="1" l="1"/>
  <c r="J229" i="1"/>
  <c r="K229" i="1"/>
  <c r="F229" i="1"/>
  <c r="G229" i="1"/>
  <c r="E229" i="1"/>
  <c r="F28" i="1"/>
  <c r="G28" i="1"/>
  <c r="E28" i="1"/>
  <c r="D26" i="1"/>
  <c r="D30" i="1"/>
  <c r="K143" i="15"/>
  <c r="J143" i="15"/>
  <c r="I143" i="15"/>
  <c r="G143" i="15"/>
  <c r="F143" i="15"/>
  <c r="E143" i="15"/>
  <c r="O142" i="15"/>
  <c r="N142" i="15"/>
  <c r="M142" i="15"/>
  <c r="H142" i="15"/>
  <c r="D142" i="15"/>
  <c r="O141" i="15"/>
  <c r="N141" i="15"/>
  <c r="M141" i="15"/>
  <c r="H141" i="15"/>
  <c r="D141" i="15"/>
  <c r="K139" i="15"/>
  <c r="K150" i="15" s="1"/>
  <c r="J139" i="15"/>
  <c r="J150" i="15" s="1"/>
  <c r="I139" i="15"/>
  <c r="G139" i="15"/>
  <c r="G150" i="15" s="1"/>
  <c r="F139" i="15"/>
  <c r="E139" i="15"/>
  <c r="E150" i="15" s="1"/>
  <c r="O138" i="15"/>
  <c r="N138" i="15"/>
  <c r="M138" i="15"/>
  <c r="H138" i="15"/>
  <c r="D138" i="15"/>
  <c r="O137" i="15"/>
  <c r="M137" i="15"/>
  <c r="H137" i="15"/>
  <c r="D137" i="15"/>
  <c r="K134" i="15"/>
  <c r="K149" i="15" s="1"/>
  <c r="J134" i="15"/>
  <c r="J149" i="15" s="1"/>
  <c r="I134" i="15"/>
  <c r="I149" i="15" s="1"/>
  <c r="G134" i="15"/>
  <c r="G149" i="15" s="1"/>
  <c r="F134" i="15"/>
  <c r="F149" i="15" s="1"/>
  <c r="E134" i="15"/>
  <c r="E149" i="15" s="1"/>
  <c r="O133" i="15"/>
  <c r="N133" i="15"/>
  <c r="M133" i="15"/>
  <c r="H133" i="15"/>
  <c r="D133" i="15"/>
  <c r="O132" i="15"/>
  <c r="N132" i="15"/>
  <c r="M132" i="15"/>
  <c r="H132" i="15"/>
  <c r="D132" i="15"/>
  <c r="K129" i="15"/>
  <c r="K148" i="15" s="1"/>
  <c r="J129" i="15"/>
  <c r="J148" i="15" s="1"/>
  <c r="I129" i="15"/>
  <c r="I148" i="15" s="1"/>
  <c r="G129" i="15"/>
  <c r="G148" i="15" s="1"/>
  <c r="F129" i="15"/>
  <c r="F148" i="15" s="1"/>
  <c r="E129" i="15"/>
  <c r="E148" i="15" s="1"/>
  <c r="O128" i="15"/>
  <c r="N128" i="15"/>
  <c r="M128" i="15"/>
  <c r="H128" i="15"/>
  <c r="D128" i="15"/>
  <c r="O127" i="15"/>
  <c r="N127" i="15"/>
  <c r="M127" i="15"/>
  <c r="H127" i="15"/>
  <c r="D127" i="15"/>
  <c r="O111" i="15"/>
  <c r="N111" i="15"/>
  <c r="M111" i="15"/>
  <c r="H111" i="15"/>
  <c r="D111" i="15"/>
  <c r="I124" i="15"/>
  <c r="J124" i="15"/>
  <c r="K124" i="15"/>
  <c r="I119" i="15"/>
  <c r="J119" i="15"/>
  <c r="K119" i="15"/>
  <c r="I116" i="15"/>
  <c r="J116" i="15"/>
  <c r="K116" i="15"/>
  <c r="I94" i="15"/>
  <c r="J94" i="15"/>
  <c r="K94" i="15"/>
  <c r="F94" i="15"/>
  <c r="G94" i="15"/>
  <c r="E94" i="15"/>
  <c r="E91" i="15"/>
  <c r="F91" i="15"/>
  <c r="G91" i="15"/>
  <c r="I91" i="15"/>
  <c r="J91" i="15"/>
  <c r="K91" i="15"/>
  <c r="O90" i="15"/>
  <c r="N90" i="15"/>
  <c r="M90" i="15"/>
  <c r="H90" i="15"/>
  <c r="D90" i="15"/>
  <c r="O89" i="15"/>
  <c r="N89" i="15"/>
  <c r="M89" i="15"/>
  <c r="H89" i="15"/>
  <c r="D89" i="15"/>
  <c r="O88" i="15"/>
  <c r="N88" i="15"/>
  <c r="M88" i="15"/>
  <c r="H88" i="15"/>
  <c r="D88" i="15"/>
  <c r="G124" i="15"/>
  <c r="F124" i="15"/>
  <c r="E124" i="15"/>
  <c r="O123" i="15"/>
  <c r="N123" i="15"/>
  <c r="M123" i="15"/>
  <c r="H123" i="15"/>
  <c r="D123" i="15"/>
  <c r="O122" i="15"/>
  <c r="N122" i="15"/>
  <c r="M122" i="15"/>
  <c r="H122" i="15"/>
  <c r="D122" i="15"/>
  <c r="O121" i="15"/>
  <c r="N121" i="15"/>
  <c r="M121" i="15"/>
  <c r="H121" i="15"/>
  <c r="D121" i="15"/>
  <c r="G119" i="15"/>
  <c r="F119" i="15"/>
  <c r="E119" i="15"/>
  <c r="O118" i="15"/>
  <c r="O119" i="15" s="1"/>
  <c r="N118" i="15"/>
  <c r="N119" i="15" s="1"/>
  <c r="M118" i="15"/>
  <c r="M119" i="15" s="1"/>
  <c r="H118" i="15"/>
  <c r="D118" i="15"/>
  <c r="G116" i="15"/>
  <c r="F116" i="15"/>
  <c r="E116" i="15"/>
  <c r="O115" i="15"/>
  <c r="N115" i="15"/>
  <c r="M115" i="15"/>
  <c r="H115" i="15"/>
  <c r="D115" i="15"/>
  <c r="O114" i="15"/>
  <c r="N114" i="15"/>
  <c r="M114" i="15"/>
  <c r="H114" i="15"/>
  <c r="D114" i="15"/>
  <c r="O113" i="15"/>
  <c r="N113" i="15"/>
  <c r="M113" i="15"/>
  <c r="H113" i="15"/>
  <c r="D113" i="15"/>
  <c r="O112" i="15"/>
  <c r="N112" i="15"/>
  <c r="M112" i="15"/>
  <c r="H112" i="15"/>
  <c r="D112" i="15"/>
  <c r="O110" i="15"/>
  <c r="N110" i="15"/>
  <c r="M110" i="15"/>
  <c r="H110" i="15"/>
  <c r="D110" i="15"/>
  <c r="O109" i="15"/>
  <c r="N109" i="15"/>
  <c r="M109" i="15"/>
  <c r="H109" i="15"/>
  <c r="D109" i="15"/>
  <c r="O108" i="15"/>
  <c r="N108" i="15"/>
  <c r="M108" i="15"/>
  <c r="H108" i="15"/>
  <c r="D108" i="15"/>
  <c r="O107" i="15"/>
  <c r="N107" i="15"/>
  <c r="M107" i="15"/>
  <c r="H107" i="15"/>
  <c r="D107" i="15"/>
  <c r="O106" i="15"/>
  <c r="N106" i="15"/>
  <c r="M106" i="15"/>
  <c r="H106" i="15"/>
  <c r="D106" i="15"/>
  <c r="O105" i="15"/>
  <c r="N105" i="15"/>
  <c r="M105" i="15"/>
  <c r="H105" i="15"/>
  <c r="D105" i="15"/>
  <c r="O104" i="15"/>
  <c r="N104" i="15"/>
  <c r="M104" i="15"/>
  <c r="H104" i="15"/>
  <c r="D104" i="15"/>
  <c r="O103" i="15"/>
  <c r="N103" i="15"/>
  <c r="M103" i="15"/>
  <c r="H103" i="15"/>
  <c r="D103" i="15"/>
  <c r="O102" i="15"/>
  <c r="N102" i="15"/>
  <c r="M102" i="15"/>
  <c r="H102" i="15"/>
  <c r="D102" i="15"/>
  <c r="O101" i="15"/>
  <c r="N101" i="15"/>
  <c r="M101" i="15"/>
  <c r="H101" i="15"/>
  <c r="D101" i="15"/>
  <c r="O100" i="15"/>
  <c r="N100" i="15"/>
  <c r="M100" i="15"/>
  <c r="H100" i="15"/>
  <c r="D100" i="15"/>
  <c r="O99" i="15"/>
  <c r="N99" i="15"/>
  <c r="M99" i="15"/>
  <c r="H99" i="15"/>
  <c r="D99" i="15"/>
  <c r="O98" i="15"/>
  <c r="N98" i="15"/>
  <c r="M98" i="15"/>
  <c r="H98" i="15"/>
  <c r="D98" i="15"/>
  <c r="O97" i="15"/>
  <c r="N97" i="15"/>
  <c r="M97" i="15"/>
  <c r="H97" i="15"/>
  <c r="D97" i="15"/>
  <c r="O96" i="15"/>
  <c r="N96" i="15"/>
  <c r="M96" i="15"/>
  <c r="H96" i="15"/>
  <c r="D96" i="15"/>
  <c r="O93" i="15"/>
  <c r="O94" i="15" s="1"/>
  <c r="N93" i="15"/>
  <c r="N94" i="15" s="1"/>
  <c r="M93" i="15"/>
  <c r="M94" i="15" s="1"/>
  <c r="H93" i="15"/>
  <c r="D93" i="15"/>
  <c r="E63" i="15"/>
  <c r="H229" i="1" l="1"/>
  <c r="F150" i="15"/>
  <c r="H119" i="15"/>
  <c r="L133" i="15"/>
  <c r="L142" i="15"/>
  <c r="D124" i="15"/>
  <c r="O134" i="15"/>
  <c r="O149" i="15" s="1"/>
  <c r="O139" i="15"/>
  <c r="O143" i="15"/>
  <c r="H91" i="15"/>
  <c r="H148" i="15"/>
  <c r="H149" i="15"/>
  <c r="H143" i="15"/>
  <c r="D119" i="15"/>
  <c r="L89" i="15"/>
  <c r="M129" i="15"/>
  <c r="M148" i="15" s="1"/>
  <c r="D148" i="15"/>
  <c r="D149" i="15"/>
  <c r="D150" i="15"/>
  <c r="N139" i="15"/>
  <c r="H94" i="15"/>
  <c r="H134" i="15"/>
  <c r="H139" i="15"/>
  <c r="I150" i="15"/>
  <c r="H150" i="15" s="1"/>
  <c r="M134" i="15"/>
  <c r="M149" i="15" s="1"/>
  <c r="L138" i="15"/>
  <c r="N143" i="15"/>
  <c r="D143" i="15"/>
  <c r="D134" i="15"/>
  <c r="M139" i="15"/>
  <c r="M143" i="15"/>
  <c r="D139" i="15"/>
  <c r="L141" i="15"/>
  <c r="L137" i="15"/>
  <c r="D91" i="15"/>
  <c r="H124" i="15"/>
  <c r="D129" i="15"/>
  <c r="N134" i="15"/>
  <c r="N149" i="15" s="1"/>
  <c r="M91" i="15"/>
  <c r="O116" i="15"/>
  <c r="L105" i="15"/>
  <c r="M124" i="15"/>
  <c r="L132" i="15"/>
  <c r="N129" i="15"/>
  <c r="N148" i="15" s="1"/>
  <c r="L128" i="15"/>
  <c r="O91" i="15"/>
  <c r="H116" i="15"/>
  <c r="O129" i="15"/>
  <c r="H129" i="15"/>
  <c r="N91" i="15"/>
  <c r="L111" i="15"/>
  <c r="O124" i="15"/>
  <c r="N124" i="15"/>
  <c r="L127" i="15"/>
  <c r="L119" i="15"/>
  <c r="M116" i="15"/>
  <c r="N116" i="15"/>
  <c r="D116" i="15"/>
  <c r="L94" i="15"/>
  <c r="D94" i="15"/>
  <c r="L90" i="15"/>
  <c r="L112" i="15"/>
  <c r="L107" i="15"/>
  <c r="L110" i="15"/>
  <c r="L109" i="15"/>
  <c r="L96" i="15"/>
  <c r="L100" i="15"/>
  <c r="L102" i="15"/>
  <c r="L99" i="15"/>
  <c r="L101" i="15"/>
  <c r="L122" i="15"/>
  <c r="L103" i="15"/>
  <c r="L115" i="15"/>
  <c r="L106" i="15"/>
  <c r="L114" i="15"/>
  <c r="L118" i="15"/>
  <c r="L97" i="15"/>
  <c r="L98" i="15"/>
  <c r="L113" i="15"/>
  <c r="L123" i="15"/>
  <c r="L104" i="15"/>
  <c r="L108" i="15"/>
  <c r="L88" i="15"/>
  <c r="L121" i="15"/>
  <c r="L93" i="15"/>
  <c r="I86" i="15"/>
  <c r="I147" i="15" s="1"/>
  <c r="J86" i="15"/>
  <c r="J147" i="15" s="1"/>
  <c r="K86" i="15"/>
  <c r="K147" i="15" s="1"/>
  <c r="F86" i="15"/>
  <c r="F147" i="15" s="1"/>
  <c r="G86" i="15"/>
  <c r="G147" i="15" s="1"/>
  <c r="E86" i="15"/>
  <c r="E147" i="15" s="1"/>
  <c r="O85" i="15"/>
  <c r="N85" i="15"/>
  <c r="M85" i="15"/>
  <c r="H85" i="15"/>
  <c r="D85" i="15"/>
  <c r="O84" i="15"/>
  <c r="N84" i="15"/>
  <c r="M84" i="15"/>
  <c r="H84" i="15"/>
  <c r="D84" i="15"/>
  <c r="O83" i="15"/>
  <c r="N83" i="15"/>
  <c r="M83" i="15"/>
  <c r="H83" i="15"/>
  <c r="D83" i="15"/>
  <c r="I80" i="15"/>
  <c r="J80" i="15"/>
  <c r="K80" i="15"/>
  <c r="F80" i="15"/>
  <c r="G80" i="15"/>
  <c r="E80" i="15"/>
  <c r="O76" i="15"/>
  <c r="N76" i="15"/>
  <c r="M76" i="15"/>
  <c r="H76" i="15"/>
  <c r="D76" i="15"/>
  <c r="I74" i="15"/>
  <c r="J74" i="15"/>
  <c r="K74" i="15"/>
  <c r="F74" i="15"/>
  <c r="G74" i="15"/>
  <c r="E74" i="15"/>
  <c r="O79" i="15"/>
  <c r="N79" i="15"/>
  <c r="M79" i="15"/>
  <c r="H79" i="15"/>
  <c r="D79" i="15"/>
  <c r="O78" i="15"/>
  <c r="N78" i="15"/>
  <c r="M78" i="15"/>
  <c r="H78" i="15"/>
  <c r="D78" i="15"/>
  <c r="O77" i="15"/>
  <c r="N77" i="15"/>
  <c r="M77" i="15"/>
  <c r="H77" i="15"/>
  <c r="D77" i="15"/>
  <c r="O73" i="15"/>
  <c r="N73" i="15"/>
  <c r="M73" i="15"/>
  <c r="H73" i="15"/>
  <c r="D73" i="15"/>
  <c r="O72" i="15"/>
  <c r="N72" i="15"/>
  <c r="M72" i="15"/>
  <c r="H72" i="15"/>
  <c r="D72" i="15"/>
  <c r="O71" i="15"/>
  <c r="N71" i="15"/>
  <c r="M71" i="15"/>
  <c r="H71" i="15"/>
  <c r="D71" i="15"/>
  <c r="O70" i="15"/>
  <c r="N70" i="15"/>
  <c r="M70" i="15"/>
  <c r="H70" i="15"/>
  <c r="D70" i="15"/>
  <c r="O69" i="15"/>
  <c r="N69" i="15"/>
  <c r="M69" i="15"/>
  <c r="H69" i="15"/>
  <c r="D69" i="15"/>
  <c r="O68" i="15"/>
  <c r="N68" i="15"/>
  <c r="M68" i="15"/>
  <c r="H68" i="15"/>
  <c r="D68" i="15"/>
  <c r="O67" i="15"/>
  <c r="N67" i="15"/>
  <c r="M67" i="15"/>
  <c r="H67" i="15"/>
  <c r="D67" i="15"/>
  <c r="O66" i="15"/>
  <c r="N66" i="15"/>
  <c r="M66" i="15"/>
  <c r="H66" i="15"/>
  <c r="D66" i="15"/>
  <c r="O65" i="15"/>
  <c r="N65" i="15"/>
  <c r="M65" i="15"/>
  <c r="H65" i="15"/>
  <c r="D65" i="15"/>
  <c r="I63" i="15"/>
  <c r="J63" i="15"/>
  <c r="K63" i="15"/>
  <c r="F63" i="15"/>
  <c r="G63" i="15"/>
  <c r="D63" i="15" s="1"/>
  <c r="O62" i="15"/>
  <c r="N62" i="15"/>
  <c r="M62" i="15"/>
  <c r="H62" i="15"/>
  <c r="D62" i="15"/>
  <c r="O61" i="15"/>
  <c r="N61" i="15"/>
  <c r="M61" i="15"/>
  <c r="H61" i="15"/>
  <c r="D61" i="15"/>
  <c r="O60" i="15"/>
  <c r="N60" i="15"/>
  <c r="M60" i="15"/>
  <c r="H60" i="15"/>
  <c r="D60" i="15"/>
  <c r="O59" i="15"/>
  <c r="N59" i="15"/>
  <c r="M59" i="15"/>
  <c r="H59" i="15"/>
  <c r="D59" i="15"/>
  <c r="O58" i="15"/>
  <c r="N58" i="15"/>
  <c r="M58" i="15"/>
  <c r="H58" i="15"/>
  <c r="D58" i="15"/>
  <c r="O57" i="15"/>
  <c r="N57" i="15"/>
  <c r="M57" i="15"/>
  <c r="H57" i="15"/>
  <c r="D57" i="15"/>
  <c r="O56" i="15"/>
  <c r="N56" i="15"/>
  <c r="M56" i="15"/>
  <c r="H56" i="15"/>
  <c r="D56" i="15"/>
  <c r="O55" i="15"/>
  <c r="N55" i="15"/>
  <c r="M55" i="15"/>
  <c r="H55" i="15"/>
  <c r="D55" i="15"/>
  <c r="O54" i="15"/>
  <c r="N54" i="15"/>
  <c r="M54" i="15"/>
  <c r="H54" i="15"/>
  <c r="D54" i="15"/>
  <c r="O53" i="15"/>
  <c r="N53" i="15"/>
  <c r="M53" i="15"/>
  <c r="H53" i="15"/>
  <c r="D53" i="15"/>
  <c r="O52" i="15"/>
  <c r="N52" i="15"/>
  <c r="M52" i="15"/>
  <c r="H52" i="15"/>
  <c r="D52" i="15"/>
  <c r="O51" i="15"/>
  <c r="N51" i="15"/>
  <c r="M51" i="15"/>
  <c r="H51" i="15"/>
  <c r="D51" i="15"/>
  <c r="O50" i="15"/>
  <c r="N50" i="15"/>
  <c r="M50" i="15"/>
  <c r="H50" i="15"/>
  <c r="D50" i="15"/>
  <c r="O49" i="15"/>
  <c r="N49" i="15"/>
  <c r="M49" i="15"/>
  <c r="H49" i="15"/>
  <c r="D49" i="15"/>
  <c r="O48" i="15"/>
  <c r="N48" i="15"/>
  <c r="M48" i="15"/>
  <c r="H48" i="15"/>
  <c r="D48" i="15"/>
  <c r="O47" i="15"/>
  <c r="N47" i="15"/>
  <c r="M47" i="15"/>
  <c r="H47" i="15"/>
  <c r="D47" i="15"/>
  <c r="O46" i="15"/>
  <c r="N46" i="15"/>
  <c r="M46" i="15"/>
  <c r="H46" i="15"/>
  <c r="D46" i="15"/>
  <c r="O45" i="15"/>
  <c r="N45" i="15"/>
  <c r="M45" i="15"/>
  <c r="H45" i="15"/>
  <c r="D45" i="15"/>
  <c r="O44" i="15"/>
  <c r="N44" i="15"/>
  <c r="M44" i="15"/>
  <c r="H44" i="15"/>
  <c r="D44" i="15"/>
  <c r="O43" i="15"/>
  <c r="N43" i="15"/>
  <c r="M43" i="15"/>
  <c r="H43" i="15"/>
  <c r="D43" i="15"/>
  <c r="O42" i="15"/>
  <c r="N42" i="15"/>
  <c r="M42" i="15"/>
  <c r="H42" i="15"/>
  <c r="D42" i="15"/>
  <c r="O41" i="15"/>
  <c r="N41" i="15"/>
  <c r="M41" i="15"/>
  <c r="H41" i="15"/>
  <c r="D41" i="15"/>
  <c r="O40" i="15"/>
  <c r="N40" i="15"/>
  <c r="M40" i="15"/>
  <c r="H40" i="15"/>
  <c r="D40" i="15"/>
  <c r="O39" i="15"/>
  <c r="N39" i="15"/>
  <c r="M39" i="15"/>
  <c r="H39" i="15"/>
  <c r="D39" i="15"/>
  <c r="O38" i="15"/>
  <c r="N38" i="15"/>
  <c r="M38" i="15"/>
  <c r="H38" i="15"/>
  <c r="D38" i="15"/>
  <c r="O37" i="15"/>
  <c r="N37" i="15"/>
  <c r="M37" i="15"/>
  <c r="H37" i="15"/>
  <c r="D37" i="15"/>
  <c r="O36" i="15"/>
  <c r="N36" i="15"/>
  <c r="M36" i="15"/>
  <c r="H36" i="15"/>
  <c r="D36" i="15"/>
  <c r="O35" i="15"/>
  <c r="N35" i="15"/>
  <c r="M35" i="15"/>
  <c r="H35" i="15"/>
  <c r="D35" i="15"/>
  <c r="O34" i="15"/>
  <c r="N34" i="15"/>
  <c r="M34" i="15"/>
  <c r="H34" i="15"/>
  <c r="D34" i="15"/>
  <c r="O33" i="15"/>
  <c r="N33" i="15"/>
  <c r="M33" i="15"/>
  <c r="H33" i="15"/>
  <c r="D33" i="15"/>
  <c r="O32" i="15"/>
  <c r="N32" i="15"/>
  <c r="M32" i="15"/>
  <c r="H32" i="15"/>
  <c r="D32" i="15"/>
  <c r="E19" i="15"/>
  <c r="E23" i="15" s="1"/>
  <c r="O29" i="15"/>
  <c r="N29" i="15"/>
  <c r="M29" i="15"/>
  <c r="H29" i="15"/>
  <c r="D29" i="15"/>
  <c r="O27" i="15"/>
  <c r="N27" i="15"/>
  <c r="M27" i="15"/>
  <c r="D27" i="15"/>
  <c r="O26" i="15"/>
  <c r="N26" i="15"/>
  <c r="M26" i="15"/>
  <c r="H26" i="15"/>
  <c r="D26" i="15"/>
  <c r="K30" i="15"/>
  <c r="J25" i="15"/>
  <c r="J30" i="15" s="1"/>
  <c r="I25" i="15"/>
  <c r="G25" i="15"/>
  <c r="G30" i="15" s="1"/>
  <c r="F25" i="15"/>
  <c r="F30" i="15" s="1"/>
  <c r="E25" i="15"/>
  <c r="E30" i="15" s="1"/>
  <c r="O22" i="15"/>
  <c r="N22" i="15"/>
  <c r="M22" i="15"/>
  <c r="H22" i="15"/>
  <c r="D22" i="15"/>
  <c r="O21" i="15"/>
  <c r="N21" i="15"/>
  <c r="M21" i="15"/>
  <c r="D21" i="15"/>
  <c r="L21" i="15" s="1"/>
  <c r="O20" i="15"/>
  <c r="N20" i="15"/>
  <c r="M20" i="15"/>
  <c r="D20" i="15"/>
  <c r="L20" i="15" s="1"/>
  <c r="K23" i="15"/>
  <c r="J19" i="15"/>
  <c r="J23" i="15" s="1"/>
  <c r="I19" i="15"/>
  <c r="I23" i="15" s="1"/>
  <c r="G19" i="15"/>
  <c r="G23" i="15" s="1"/>
  <c r="F19" i="15"/>
  <c r="F23" i="15" s="1"/>
  <c r="I30" i="15" l="1"/>
  <c r="H25" i="15"/>
  <c r="L124" i="15"/>
  <c r="L149" i="15"/>
  <c r="L143" i="15"/>
  <c r="O150" i="15"/>
  <c r="Q157" i="15"/>
  <c r="L139" i="15"/>
  <c r="M150" i="15"/>
  <c r="F146" i="15"/>
  <c r="F144" i="15" s="1"/>
  <c r="K146" i="15"/>
  <c r="K144" i="15" s="1"/>
  <c r="Q154" i="15"/>
  <c r="L91" i="15"/>
  <c r="G146" i="15"/>
  <c r="G144" i="15" s="1"/>
  <c r="L134" i="15"/>
  <c r="I146" i="15"/>
  <c r="J146" i="15"/>
  <c r="J144" i="15" s="1"/>
  <c r="D147" i="15"/>
  <c r="H147" i="15"/>
  <c r="N150" i="15"/>
  <c r="E146" i="15"/>
  <c r="L129" i="15"/>
  <c r="O148" i="15"/>
  <c r="L148" i="15" s="1"/>
  <c r="L116" i="15"/>
  <c r="D30" i="15"/>
  <c r="M86" i="15"/>
  <c r="M147" i="15" s="1"/>
  <c r="L84" i="15"/>
  <c r="L85" i="15"/>
  <c r="N86" i="15"/>
  <c r="N147" i="15" s="1"/>
  <c r="H74" i="15"/>
  <c r="H80" i="15"/>
  <c r="H86" i="15"/>
  <c r="O86" i="15"/>
  <c r="O147" i="15" s="1"/>
  <c r="D74" i="15"/>
  <c r="D80" i="15"/>
  <c r="L83" i="15"/>
  <c r="D86" i="15"/>
  <c r="O80" i="15"/>
  <c r="N80" i="15"/>
  <c r="M80" i="15"/>
  <c r="O74" i="15"/>
  <c r="N74" i="15"/>
  <c r="M74" i="15"/>
  <c r="L79" i="15"/>
  <c r="L76" i="15"/>
  <c r="L35" i="15"/>
  <c r="L43" i="15"/>
  <c r="L47" i="15"/>
  <c r="L51" i="15"/>
  <c r="L77" i="15"/>
  <c r="L65" i="15"/>
  <c r="L69" i="15"/>
  <c r="L72" i="15"/>
  <c r="L78" i="15"/>
  <c r="L54" i="15"/>
  <c r="L58" i="15"/>
  <c r="H63" i="15"/>
  <c r="L55" i="15"/>
  <c r="L68" i="15"/>
  <c r="L71" i="15"/>
  <c r="N63" i="15"/>
  <c r="M63" i="15"/>
  <c r="L67" i="15"/>
  <c r="O63" i="15"/>
  <c r="L66" i="15"/>
  <c r="L70" i="15"/>
  <c r="L73" i="15"/>
  <c r="L59" i="15"/>
  <c r="L36" i="15"/>
  <c r="L40" i="15"/>
  <c r="L44" i="15"/>
  <c r="L48" i="15"/>
  <c r="L52" i="15"/>
  <c r="L33" i="15"/>
  <c r="L37" i="15"/>
  <c r="L41" i="15"/>
  <c r="L45" i="15"/>
  <c r="L49" i="15"/>
  <c r="L32" i="15"/>
  <c r="L56" i="15"/>
  <c r="L60" i="15"/>
  <c r="L61" i="15"/>
  <c r="L34" i="15"/>
  <c r="L38" i="15"/>
  <c r="L42" i="15"/>
  <c r="L46" i="15"/>
  <c r="L50" i="15"/>
  <c r="L53" i="15"/>
  <c r="L57" i="15"/>
  <c r="L62" i="15"/>
  <c r="L39" i="15"/>
  <c r="H30" i="15"/>
  <c r="H23" i="15"/>
  <c r="M19" i="15"/>
  <c r="M23" i="15" s="1"/>
  <c r="M25" i="15"/>
  <c r="M30" i="15" s="1"/>
  <c r="L26" i="15"/>
  <c r="H19" i="15"/>
  <c r="L22" i="15"/>
  <c r="N25" i="15"/>
  <c r="N30" i="15" s="1"/>
  <c r="L27" i="15"/>
  <c r="L29" i="15"/>
  <c r="D23" i="15"/>
  <c r="N19" i="15"/>
  <c r="N23" i="15" s="1"/>
  <c r="D19" i="15"/>
  <c r="O19" i="15"/>
  <c r="O23" i="15" s="1"/>
  <c r="D25" i="15"/>
  <c r="O25" i="15"/>
  <c r="O30" i="15" s="1"/>
  <c r="H146" i="15" l="1"/>
  <c r="H144" i="15" s="1"/>
  <c r="Q156" i="15"/>
  <c r="L150" i="15"/>
  <c r="I144" i="15"/>
  <c r="Q155" i="15"/>
  <c r="Q158" i="15"/>
  <c r="Q153" i="15"/>
  <c r="Q159" i="15"/>
  <c r="Q160" i="15"/>
  <c r="Q151" i="15"/>
  <c r="N146" i="15"/>
  <c r="N144" i="15" s="1"/>
  <c r="L147" i="15"/>
  <c r="O146" i="15"/>
  <c r="O144" i="15" s="1"/>
  <c r="M146" i="15"/>
  <c r="E144" i="15"/>
  <c r="D146" i="15"/>
  <c r="D144" i="15" s="1"/>
  <c r="L86" i="15"/>
  <c r="L80" i="15"/>
  <c r="L74" i="15"/>
  <c r="L63" i="15"/>
  <c r="L30" i="15"/>
  <c r="L23" i="15"/>
  <c r="L19" i="15"/>
  <c r="L25" i="15"/>
  <c r="Q161" i="15" l="1"/>
  <c r="L146" i="15"/>
  <c r="L144" i="15" s="1"/>
  <c r="M144" i="15"/>
  <c r="Q162" i="15" l="1"/>
  <c r="E62" i="11"/>
  <c r="D151" i="2"/>
  <c r="I147" i="2"/>
  <c r="J147" i="2"/>
  <c r="K147" i="2"/>
  <c r="F147" i="2"/>
  <c r="G147" i="2"/>
  <c r="E147" i="2"/>
  <c r="E120" i="2"/>
  <c r="E129" i="2" s="1"/>
  <c r="I152" i="2"/>
  <c r="H152" i="2" s="1"/>
  <c r="J152" i="2"/>
  <c r="K152" i="2"/>
  <c r="F152" i="2"/>
  <c r="G152" i="2"/>
  <c r="E152" i="2"/>
  <c r="O123" i="2"/>
  <c r="N123" i="2"/>
  <c r="M123" i="2"/>
  <c r="H123" i="2"/>
  <c r="D123" i="2"/>
  <c r="O122" i="2"/>
  <c r="O152" i="2" s="1"/>
  <c r="N122" i="2"/>
  <c r="N152" i="2" s="1"/>
  <c r="M122" i="2"/>
  <c r="H122" i="2"/>
  <c r="D122" i="2"/>
  <c r="H147" i="2" l="1"/>
  <c r="L122" i="2"/>
  <c r="M152" i="2"/>
  <c r="L152" i="2" s="1"/>
  <c r="L123" i="2"/>
  <c r="N120" i="7"/>
  <c r="M36" i="7" l="1"/>
  <c r="F33" i="8"/>
  <c r="G33" i="8"/>
  <c r="I33" i="8"/>
  <c r="J33" i="8"/>
  <c r="K33" i="8"/>
  <c r="E33" i="8"/>
  <c r="D33" i="8" s="1"/>
  <c r="O35" i="8"/>
  <c r="N35" i="8"/>
  <c r="M35" i="8"/>
  <c r="H35" i="8"/>
  <c r="D35" i="8"/>
  <c r="O34" i="8"/>
  <c r="N34" i="8"/>
  <c r="M34" i="8"/>
  <c r="L34" i="8" s="1"/>
  <c r="H34" i="8"/>
  <c r="D34" i="8"/>
  <c r="L35" i="8" l="1"/>
  <c r="Q61" i="8" s="1"/>
  <c r="O45" i="7"/>
  <c r="N45" i="7"/>
  <c r="M45" i="7"/>
  <c r="H45" i="7"/>
  <c r="D45" i="7"/>
  <c r="D23" i="12"/>
  <c r="H23" i="12"/>
  <c r="M23" i="12"/>
  <c r="N23" i="12"/>
  <c r="O23" i="12"/>
  <c r="E30" i="12"/>
  <c r="F30" i="12"/>
  <c r="G30" i="12"/>
  <c r="I30" i="12"/>
  <c r="J30" i="12"/>
  <c r="K30" i="12"/>
  <c r="O29" i="12"/>
  <c r="N29" i="12"/>
  <c r="M29" i="12"/>
  <c r="H29" i="12"/>
  <c r="D29" i="12"/>
  <c r="K24" i="1"/>
  <c r="J24" i="1"/>
  <c r="I24" i="1"/>
  <c r="F24" i="1"/>
  <c r="E23" i="14" s="1"/>
  <c r="G24" i="1"/>
  <c r="F23" i="14" s="1"/>
  <c r="E24" i="1"/>
  <c r="O26" i="1"/>
  <c r="N26" i="1"/>
  <c r="M26" i="1"/>
  <c r="H26" i="1"/>
  <c r="O25" i="1"/>
  <c r="O24" i="1" s="1"/>
  <c r="N25" i="1"/>
  <c r="M25" i="1"/>
  <c r="H25" i="1"/>
  <c r="D25" i="1"/>
  <c r="E27" i="1"/>
  <c r="H31" i="1"/>
  <c r="D31" i="1"/>
  <c r="O30" i="1"/>
  <c r="N30" i="1"/>
  <c r="M30" i="1"/>
  <c r="H30" i="1"/>
  <c r="N29" i="1"/>
  <c r="H29" i="1"/>
  <c r="D29" i="1"/>
  <c r="O30" i="8"/>
  <c r="O31" i="8" s="1"/>
  <c r="N30" i="8"/>
  <c r="N31" i="8" s="1"/>
  <c r="M30" i="8"/>
  <c r="M31" i="8" s="1"/>
  <c r="H30" i="8"/>
  <c r="D30" i="8"/>
  <c r="D31" i="8" s="1"/>
  <c r="F31" i="8"/>
  <c r="K31" i="8"/>
  <c r="J31" i="8"/>
  <c r="I31" i="8"/>
  <c r="G31" i="8"/>
  <c r="E31" i="8"/>
  <c r="D244" i="4"/>
  <c r="L45" i="7" l="1"/>
  <c r="L30" i="1"/>
  <c r="L25" i="1"/>
  <c r="L31" i="8"/>
  <c r="H24" i="1"/>
  <c r="L29" i="1"/>
  <c r="L26" i="1"/>
  <c r="N24" i="1"/>
  <c r="M24" i="1"/>
  <c r="L30" i="8"/>
  <c r="L23" i="12"/>
  <c r="L29" i="12"/>
  <c r="H31" i="8"/>
  <c r="O37" i="3"/>
  <c r="E103" i="1"/>
  <c r="D53" i="11" l="1"/>
  <c r="C53" i="11"/>
  <c r="E74" i="11"/>
  <c r="E23" i="11" l="1"/>
  <c r="O65" i="2" l="1"/>
  <c r="N65" i="2"/>
  <c r="M65" i="2"/>
  <c r="E350" i="4"/>
  <c r="F350" i="4"/>
  <c r="G350" i="4"/>
  <c r="E351" i="4"/>
  <c r="F351" i="4"/>
  <c r="G351" i="4"/>
  <c r="I319" i="4"/>
  <c r="I338" i="4" s="1"/>
  <c r="F319" i="4"/>
  <c r="F338" i="4" s="1"/>
  <c r="G319" i="4"/>
  <c r="E319" i="4"/>
  <c r="E338" i="4" s="1"/>
  <c r="H102" i="4"/>
  <c r="F355" i="4"/>
  <c r="G355" i="4"/>
  <c r="D355" i="4" s="1"/>
  <c r="I355" i="4"/>
  <c r="J355" i="4"/>
  <c r="K355" i="4"/>
  <c r="I85" i="14"/>
  <c r="K325" i="4"/>
  <c r="J85" i="14" s="1"/>
  <c r="H85" i="14"/>
  <c r="E85" i="14"/>
  <c r="G325" i="4"/>
  <c r="F85" i="14" s="1"/>
  <c r="D85" i="14"/>
  <c r="H328" i="4"/>
  <c r="H327" i="4"/>
  <c r="D328" i="4"/>
  <c r="O328" i="4"/>
  <c r="N328" i="4"/>
  <c r="M328" i="4"/>
  <c r="O327" i="4"/>
  <c r="N327" i="4"/>
  <c r="M327" i="4"/>
  <c r="K89" i="4"/>
  <c r="G89" i="4"/>
  <c r="O92" i="4"/>
  <c r="N92" i="4"/>
  <c r="M92" i="4"/>
  <c r="H92" i="4"/>
  <c r="O91" i="4"/>
  <c r="N91" i="4"/>
  <c r="M91" i="4"/>
  <c r="H91" i="4"/>
  <c r="D91" i="4"/>
  <c r="O256" i="4"/>
  <c r="N256" i="4"/>
  <c r="M256" i="4"/>
  <c r="O255" i="4"/>
  <c r="N255" i="4"/>
  <c r="M255" i="4"/>
  <c r="H256" i="4"/>
  <c r="H255" i="4"/>
  <c r="J253" i="4"/>
  <c r="K253" i="4"/>
  <c r="I253" i="4"/>
  <c r="F253" i="4"/>
  <c r="G253" i="4"/>
  <c r="E253" i="4"/>
  <c r="H88" i="4"/>
  <c r="M88" i="4"/>
  <c r="N88" i="4"/>
  <c r="O88" i="4"/>
  <c r="M102" i="4"/>
  <c r="M95" i="4" s="1"/>
  <c r="N102" i="4"/>
  <c r="N95" i="4" s="1"/>
  <c r="O102" i="4"/>
  <c r="O95" i="4" s="1"/>
  <c r="O87" i="4"/>
  <c r="N87" i="4"/>
  <c r="M87" i="4"/>
  <c r="H87" i="4"/>
  <c r="G338" i="4" l="1"/>
  <c r="O89" i="4"/>
  <c r="L89" i="4" s="1"/>
  <c r="L95" i="4"/>
  <c r="H85" i="4"/>
  <c r="G85" i="14"/>
  <c r="D350" i="4"/>
  <c r="D351" i="4"/>
  <c r="F93" i="4"/>
  <c r="L327" i="4"/>
  <c r="L92" i="4"/>
  <c r="L328" i="4"/>
  <c r="L88" i="4"/>
  <c r="L256" i="4"/>
  <c r="E93" i="4"/>
  <c r="G93" i="4"/>
  <c r="J93" i="4"/>
  <c r="I93" i="4"/>
  <c r="N355" i="4"/>
  <c r="L255" i="4"/>
  <c r="O355" i="4"/>
  <c r="H355" i="4"/>
  <c r="M355" i="4"/>
  <c r="L102" i="4"/>
  <c r="N93" i="4"/>
  <c r="L91" i="4"/>
  <c r="H89" i="4"/>
  <c r="D89" i="4"/>
  <c r="L87" i="4"/>
  <c r="S362" i="4" s="1"/>
  <c r="E105" i="11"/>
  <c r="E106" i="11"/>
  <c r="C103" i="11"/>
  <c r="E104" i="11"/>
  <c r="O93" i="4" l="1"/>
  <c r="K93" i="4"/>
  <c r="M93" i="4"/>
  <c r="L355" i="4"/>
  <c r="O57" i="2"/>
  <c r="N57" i="2"/>
  <c r="M57" i="2"/>
  <c r="L93" i="4" l="1"/>
  <c r="L57" i="2"/>
  <c r="H19" i="12"/>
  <c r="H20" i="12"/>
  <c r="H21" i="12"/>
  <c r="H18" i="6" l="1"/>
  <c r="E123" i="1" l="1"/>
  <c r="J34" i="1" l="1"/>
  <c r="I103" i="1"/>
  <c r="J103" i="1"/>
  <c r="I70" i="2" l="1"/>
  <c r="J70" i="2"/>
  <c r="H58" i="1" l="1"/>
  <c r="H59" i="1"/>
  <c r="H60" i="1"/>
  <c r="H57" i="1"/>
  <c r="C54" i="14" l="1"/>
  <c r="M81" i="7"/>
  <c r="N81" i="7"/>
  <c r="O81" i="7"/>
  <c r="H81" i="7"/>
  <c r="D81" i="7"/>
  <c r="M64" i="12"/>
  <c r="N64" i="12"/>
  <c r="O64" i="12"/>
  <c r="H63" i="12"/>
  <c r="H64" i="12"/>
  <c r="H65" i="12"/>
  <c r="D64" i="12"/>
  <c r="L81" i="7" l="1"/>
  <c r="L64" i="12"/>
  <c r="D77" i="7"/>
  <c r="D76" i="7"/>
  <c r="D67" i="7"/>
  <c r="R81" i="7" l="1"/>
  <c r="D60" i="12"/>
  <c r="D59" i="12"/>
  <c r="D50" i="12"/>
  <c r="I51" i="1" l="1"/>
  <c r="I51" i="8" l="1"/>
  <c r="J51" i="8"/>
  <c r="K51" i="8"/>
  <c r="E51" i="8"/>
  <c r="F51" i="8"/>
  <c r="G51" i="8"/>
  <c r="M76" i="7"/>
  <c r="N76" i="7"/>
  <c r="O76" i="7"/>
  <c r="M77" i="7"/>
  <c r="N77" i="7"/>
  <c r="O77" i="7"/>
  <c r="H76" i="7"/>
  <c r="H77" i="7"/>
  <c r="H67" i="7"/>
  <c r="M67" i="7"/>
  <c r="N67" i="7"/>
  <c r="O67" i="7"/>
  <c r="M59" i="12"/>
  <c r="N59" i="12"/>
  <c r="O59" i="12"/>
  <c r="H59" i="12"/>
  <c r="O60" i="12"/>
  <c r="N60" i="12"/>
  <c r="M60" i="12"/>
  <c r="H60" i="12"/>
  <c r="H50" i="12"/>
  <c r="O50" i="12"/>
  <c r="N50" i="12"/>
  <c r="M50" i="12"/>
  <c r="I44" i="14"/>
  <c r="J44" i="14"/>
  <c r="H44" i="14"/>
  <c r="E44" i="14"/>
  <c r="D44" i="14"/>
  <c r="I46" i="14"/>
  <c r="J46" i="14"/>
  <c r="H46" i="14"/>
  <c r="E46" i="14"/>
  <c r="D46" i="14"/>
  <c r="G44" i="14" l="1"/>
  <c r="G46" i="14"/>
  <c r="L76" i="7"/>
  <c r="L77" i="7"/>
  <c r="L67" i="7"/>
  <c r="L59" i="12"/>
  <c r="L50" i="12"/>
  <c r="L60" i="12"/>
  <c r="R76" i="7" l="1"/>
  <c r="R67" i="7"/>
  <c r="R77" i="7"/>
  <c r="E98" i="1"/>
  <c r="N325" i="4" l="1"/>
  <c r="M325" i="4"/>
  <c r="H325" i="4"/>
  <c r="O325" i="4"/>
  <c r="D325" i="4" l="1"/>
  <c r="L325" i="4"/>
  <c r="D313" i="4"/>
  <c r="D309" i="4"/>
  <c r="D305" i="4"/>
  <c r="D301" i="4"/>
  <c r="D297" i="4"/>
  <c r="D293" i="4"/>
  <c r="D289" i="4"/>
  <c r="D285" i="4"/>
  <c r="D281" i="4"/>
  <c r="D271" i="4"/>
  <c r="D267" i="4"/>
  <c r="D232" i="4"/>
  <c r="D222" i="4"/>
  <c r="D218" i="4"/>
  <c r="D210" i="4"/>
  <c r="D206" i="4"/>
  <c r="D202" i="4"/>
  <c r="D198" i="4"/>
  <c r="D194" i="4"/>
  <c r="D189" i="4"/>
  <c r="D185" i="4"/>
  <c r="D181" i="4"/>
  <c r="D177" i="4"/>
  <c r="D173" i="4"/>
  <c r="D168" i="4"/>
  <c r="D164" i="4"/>
  <c r="D160" i="4"/>
  <c r="D156" i="4"/>
  <c r="D148" i="4"/>
  <c r="D121" i="4"/>
  <c r="D107" i="4"/>
  <c r="D98" i="4"/>
  <c r="D27" i="4"/>
  <c r="H27" i="4"/>
  <c r="O27" i="4"/>
  <c r="N27" i="4"/>
  <c r="M27" i="4"/>
  <c r="M24" i="4" l="1"/>
  <c r="O24" i="4"/>
  <c r="L27" i="4"/>
  <c r="N24" i="4"/>
  <c r="J319" i="4"/>
  <c r="J338" i="4" s="1"/>
  <c r="I71" i="1" l="1"/>
  <c r="J71" i="1"/>
  <c r="K71" i="1"/>
  <c r="O75" i="1"/>
  <c r="N75" i="1"/>
  <c r="M75" i="1"/>
  <c r="H75" i="1"/>
  <c r="D75" i="1"/>
  <c r="L75" i="1" l="1"/>
  <c r="H71" i="1"/>
  <c r="H98" i="1" l="1"/>
  <c r="D249" i="4" l="1"/>
  <c r="D63" i="7" l="1"/>
  <c r="D46" i="12"/>
  <c r="H46" i="12" l="1"/>
  <c r="M259" i="4" l="1"/>
  <c r="M342" i="4" s="1"/>
  <c r="D259" i="4"/>
  <c r="M63" i="7"/>
  <c r="N63" i="7"/>
  <c r="O63" i="7"/>
  <c r="H63" i="7"/>
  <c r="E64" i="7"/>
  <c r="F64" i="7"/>
  <c r="G64" i="7"/>
  <c r="I64" i="7"/>
  <c r="J64" i="7"/>
  <c r="K64" i="7"/>
  <c r="M46" i="12"/>
  <c r="N46" i="12"/>
  <c r="O46" i="12"/>
  <c r="E47" i="12"/>
  <c r="F47" i="12"/>
  <c r="G47" i="12"/>
  <c r="I47" i="12"/>
  <c r="J47" i="12"/>
  <c r="K47" i="12"/>
  <c r="L342" i="4" l="1"/>
  <c r="L63" i="7"/>
  <c r="H259" i="4"/>
  <c r="L46" i="12"/>
  <c r="N249" i="4"/>
  <c r="N246" i="4" s="1"/>
  <c r="M249" i="4"/>
  <c r="M246" i="4" s="1"/>
  <c r="H249" i="4"/>
  <c r="R63" i="7" l="1"/>
  <c r="L249" i="4"/>
  <c r="L246" i="4"/>
  <c r="L259" i="4"/>
  <c r="D329" i="4"/>
  <c r="E93" i="11" l="1"/>
  <c r="E193" i="1" l="1"/>
  <c r="G193" i="1"/>
  <c r="I101" i="7" l="1"/>
  <c r="J101" i="7"/>
  <c r="K101" i="7"/>
  <c r="E101" i="7"/>
  <c r="F101" i="7"/>
  <c r="G101" i="7"/>
  <c r="D74" i="7"/>
  <c r="H74" i="7"/>
  <c r="M74" i="7"/>
  <c r="N74" i="7"/>
  <c r="O74" i="7"/>
  <c r="O66" i="7"/>
  <c r="N66" i="7"/>
  <c r="M66" i="7"/>
  <c r="H66" i="7"/>
  <c r="D66" i="7"/>
  <c r="I84" i="12"/>
  <c r="J84" i="12"/>
  <c r="K84" i="12"/>
  <c r="E84" i="12"/>
  <c r="F84" i="12"/>
  <c r="G84" i="12"/>
  <c r="O57" i="12"/>
  <c r="N57" i="12"/>
  <c r="M57" i="12"/>
  <c r="H57" i="12"/>
  <c r="D57" i="12"/>
  <c r="O49" i="12"/>
  <c r="N49" i="12"/>
  <c r="M49" i="12"/>
  <c r="H49" i="12"/>
  <c r="D49" i="12"/>
  <c r="L66" i="7" l="1"/>
  <c r="L57" i="12"/>
  <c r="L74" i="7"/>
  <c r="R74" i="7" s="1"/>
  <c r="L49" i="12"/>
  <c r="R66" i="7" l="1"/>
  <c r="N73" i="2"/>
  <c r="G77" i="4" l="1"/>
  <c r="E77" i="4"/>
  <c r="N110" i="2" l="1"/>
  <c r="I143" i="1"/>
  <c r="E89" i="11"/>
  <c r="E48" i="11" l="1"/>
  <c r="E47" i="11"/>
  <c r="M110" i="2"/>
  <c r="N84" i="2"/>
  <c r="M84" i="2"/>
  <c r="N100" i="2"/>
  <c r="M100" i="2"/>
  <c r="D114" i="1" l="1"/>
  <c r="D113" i="1"/>
  <c r="D112" i="1"/>
  <c r="M199" i="1"/>
  <c r="N199" i="1"/>
  <c r="O199" i="1"/>
  <c r="M200" i="1"/>
  <c r="N200" i="1"/>
  <c r="O200" i="1"/>
  <c r="M201" i="1"/>
  <c r="N201" i="1"/>
  <c r="O201" i="1"/>
  <c r="M202" i="1"/>
  <c r="N202" i="1"/>
  <c r="O202" i="1"/>
  <c r="M204" i="1"/>
  <c r="N204" i="1"/>
  <c r="O204" i="1"/>
  <c r="M205" i="1"/>
  <c r="N205" i="1"/>
  <c r="O205" i="1"/>
  <c r="M206" i="1"/>
  <c r="N206" i="1"/>
  <c r="O206" i="1"/>
  <c r="M207" i="1"/>
  <c r="N207" i="1"/>
  <c r="O207" i="1"/>
  <c r="M208" i="1"/>
  <c r="N208" i="1"/>
  <c r="O208" i="1"/>
  <c r="M209" i="1"/>
  <c r="N209" i="1"/>
  <c r="O209" i="1"/>
  <c r="M210" i="1"/>
  <c r="N210" i="1"/>
  <c r="O210" i="1"/>
  <c r="M211" i="1"/>
  <c r="N211" i="1"/>
  <c r="O211" i="1"/>
  <c r="M212" i="1"/>
  <c r="N212" i="1"/>
  <c r="O212" i="1"/>
  <c r="M213" i="1"/>
  <c r="N213" i="1"/>
  <c r="O213" i="1"/>
  <c r="H199" i="1"/>
  <c r="H200" i="1"/>
  <c r="H201" i="1"/>
  <c r="H202" i="1"/>
  <c r="H204" i="1"/>
  <c r="H205" i="1"/>
  <c r="H206" i="1"/>
  <c r="H207" i="1"/>
  <c r="H208" i="1"/>
  <c r="H209" i="1"/>
  <c r="H210" i="1"/>
  <c r="H211" i="1"/>
  <c r="H212" i="1"/>
  <c r="H213" i="1"/>
  <c r="D199" i="1"/>
  <c r="D200" i="1"/>
  <c r="D201" i="1"/>
  <c r="D202" i="1"/>
  <c r="D204" i="1"/>
  <c r="D205" i="1"/>
  <c r="D206" i="1"/>
  <c r="D207" i="1"/>
  <c r="D208" i="1"/>
  <c r="D209" i="1"/>
  <c r="D210" i="1"/>
  <c r="D211" i="1"/>
  <c r="D212" i="1"/>
  <c r="D213" i="1"/>
  <c r="M155" i="1"/>
  <c r="N155" i="1"/>
  <c r="O155" i="1"/>
  <c r="M156" i="1"/>
  <c r="N156" i="1"/>
  <c r="O156" i="1"/>
  <c r="M157" i="1"/>
  <c r="N157" i="1"/>
  <c r="O157" i="1"/>
  <c r="M158" i="1"/>
  <c r="N158" i="1"/>
  <c r="O158" i="1"/>
  <c r="M159" i="1"/>
  <c r="N159" i="1"/>
  <c r="O159" i="1"/>
  <c r="M160" i="1"/>
  <c r="N160" i="1"/>
  <c r="O160" i="1"/>
  <c r="M161" i="1"/>
  <c r="N161" i="1"/>
  <c r="O161" i="1"/>
  <c r="M162" i="1"/>
  <c r="N162" i="1"/>
  <c r="O162" i="1"/>
  <c r="M163" i="1"/>
  <c r="N163" i="1"/>
  <c r="O163" i="1"/>
  <c r="M164" i="1"/>
  <c r="N164" i="1"/>
  <c r="O164" i="1"/>
  <c r="M165" i="1"/>
  <c r="N165" i="1"/>
  <c r="O165" i="1"/>
  <c r="M166" i="1"/>
  <c r="N166" i="1"/>
  <c r="O166" i="1"/>
  <c r="M167" i="1"/>
  <c r="N167" i="1"/>
  <c r="O167" i="1"/>
  <c r="M168" i="1"/>
  <c r="N168" i="1"/>
  <c r="O168" i="1"/>
  <c r="M169" i="1"/>
  <c r="N169" i="1"/>
  <c r="O169" i="1"/>
  <c r="M170" i="1"/>
  <c r="N170" i="1"/>
  <c r="O170" i="1"/>
  <c r="M171" i="1"/>
  <c r="N171" i="1"/>
  <c r="O171" i="1"/>
  <c r="M172" i="1"/>
  <c r="N172" i="1"/>
  <c r="O172" i="1"/>
  <c r="M173" i="1"/>
  <c r="N173" i="1"/>
  <c r="O173" i="1"/>
  <c r="M174" i="1"/>
  <c r="N174" i="1"/>
  <c r="O174" i="1"/>
  <c r="M175" i="1"/>
  <c r="N175" i="1"/>
  <c r="O175" i="1"/>
  <c r="M176" i="1"/>
  <c r="N176" i="1"/>
  <c r="O176" i="1"/>
  <c r="M177" i="1"/>
  <c r="N177" i="1"/>
  <c r="O177" i="1"/>
  <c r="M178" i="1"/>
  <c r="N178" i="1"/>
  <c r="O178" i="1"/>
  <c r="M179" i="1"/>
  <c r="N179" i="1"/>
  <c r="O179" i="1"/>
  <c r="M180" i="1"/>
  <c r="N180" i="1"/>
  <c r="O180" i="1"/>
  <c r="M181" i="1"/>
  <c r="N181" i="1"/>
  <c r="O181" i="1"/>
  <c r="M182" i="1"/>
  <c r="N182" i="1"/>
  <c r="O182" i="1"/>
  <c r="M183" i="1"/>
  <c r="N183" i="1"/>
  <c r="O183" i="1"/>
  <c r="M184" i="1"/>
  <c r="N184" i="1"/>
  <c r="O184" i="1"/>
  <c r="M185" i="1"/>
  <c r="N185" i="1"/>
  <c r="O185" i="1"/>
  <c r="M186" i="1"/>
  <c r="N186" i="1"/>
  <c r="O186" i="1"/>
  <c r="M187" i="1"/>
  <c r="N187" i="1"/>
  <c r="O187" i="1"/>
  <c r="M188" i="1"/>
  <c r="N188" i="1"/>
  <c r="O188" i="1"/>
  <c r="M189" i="1"/>
  <c r="N189" i="1"/>
  <c r="O189" i="1"/>
  <c r="M190" i="1"/>
  <c r="N190" i="1"/>
  <c r="O190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87" i="1"/>
  <c r="D188" i="1"/>
  <c r="D189" i="1"/>
  <c r="D190" i="1"/>
  <c r="D155" i="1"/>
  <c r="D149" i="1"/>
  <c r="O149" i="1"/>
  <c r="N149" i="1"/>
  <c r="M149" i="1"/>
  <c r="O86" i="1"/>
  <c r="N86" i="1"/>
  <c r="M86" i="1"/>
  <c r="O81" i="1"/>
  <c r="N81" i="1"/>
  <c r="M81" i="1"/>
  <c r="O76" i="1"/>
  <c r="N76" i="1"/>
  <c r="M76" i="1"/>
  <c r="O70" i="1"/>
  <c r="N70" i="1"/>
  <c r="M70" i="1"/>
  <c r="O65" i="1"/>
  <c r="N65" i="1"/>
  <c r="M65" i="1"/>
  <c r="O60" i="1"/>
  <c r="N60" i="1"/>
  <c r="M60" i="1"/>
  <c r="O55" i="1"/>
  <c r="N55" i="1"/>
  <c r="M55" i="1"/>
  <c r="O44" i="1"/>
  <c r="N44" i="1"/>
  <c r="M44" i="1"/>
  <c r="O39" i="1"/>
  <c r="N39" i="1"/>
  <c r="M39" i="1"/>
  <c r="O31" i="1"/>
  <c r="N31" i="1"/>
  <c r="M31" i="1"/>
  <c r="O28" i="1"/>
  <c r="N28" i="1"/>
  <c r="M28" i="1"/>
  <c r="H32" i="1"/>
  <c r="H33" i="1"/>
  <c r="H35" i="1"/>
  <c r="H36" i="1"/>
  <c r="H37" i="1"/>
  <c r="H38" i="1"/>
  <c r="H39" i="1"/>
  <c r="H41" i="1"/>
  <c r="H42" i="1"/>
  <c r="H43" i="1"/>
  <c r="H44" i="1"/>
  <c r="H46" i="1"/>
  <c r="H47" i="1"/>
  <c r="H48" i="1"/>
  <c r="H49" i="1"/>
  <c r="H50" i="1"/>
  <c r="H52" i="1"/>
  <c r="H53" i="1"/>
  <c r="H54" i="1"/>
  <c r="H55" i="1"/>
  <c r="H62" i="1"/>
  <c r="H63" i="1"/>
  <c r="H64" i="1"/>
  <c r="H65" i="1"/>
  <c r="H67" i="1"/>
  <c r="H68" i="1"/>
  <c r="H69" i="1"/>
  <c r="H70" i="1"/>
  <c r="H72" i="1"/>
  <c r="H73" i="1"/>
  <c r="H74" i="1"/>
  <c r="H76" i="1"/>
  <c r="H78" i="1"/>
  <c r="H79" i="1"/>
  <c r="H80" i="1"/>
  <c r="H81" i="1"/>
  <c r="H83" i="1"/>
  <c r="H84" i="1"/>
  <c r="H85" i="1"/>
  <c r="H86" i="1"/>
  <c r="H88" i="1"/>
  <c r="H89" i="1"/>
  <c r="H90" i="1"/>
  <c r="H91" i="1"/>
  <c r="H92" i="1"/>
  <c r="D28" i="1"/>
  <c r="D32" i="1"/>
  <c r="D33" i="1"/>
  <c r="D35" i="1"/>
  <c r="D36" i="1"/>
  <c r="D37" i="1"/>
  <c r="D38" i="1"/>
  <c r="D39" i="1"/>
  <c r="D41" i="1"/>
  <c r="D42" i="1"/>
  <c r="D43" i="1"/>
  <c r="D44" i="1"/>
  <c r="D46" i="1"/>
  <c r="D47" i="1"/>
  <c r="D48" i="1"/>
  <c r="D49" i="1"/>
  <c r="D50" i="1"/>
  <c r="D52" i="1"/>
  <c r="D53" i="1"/>
  <c r="D54" i="1"/>
  <c r="D55" i="1"/>
  <c r="D57" i="1"/>
  <c r="D58" i="1"/>
  <c r="D59" i="1"/>
  <c r="D60" i="1"/>
  <c r="D62" i="1"/>
  <c r="D63" i="1"/>
  <c r="D64" i="1"/>
  <c r="D65" i="1"/>
  <c r="D67" i="1"/>
  <c r="D68" i="1"/>
  <c r="D69" i="1"/>
  <c r="D70" i="1"/>
  <c r="D72" i="1"/>
  <c r="D73" i="1"/>
  <c r="D74" i="1"/>
  <c r="D76" i="1"/>
  <c r="D78" i="1"/>
  <c r="D79" i="1"/>
  <c r="D80" i="1"/>
  <c r="D81" i="1"/>
  <c r="D83" i="1"/>
  <c r="D84" i="1"/>
  <c r="D85" i="1"/>
  <c r="D86" i="1"/>
  <c r="D88" i="1"/>
  <c r="D89" i="1"/>
  <c r="D90" i="1"/>
  <c r="D91" i="1"/>
  <c r="D92" i="1"/>
  <c r="L174" i="1" l="1"/>
  <c r="L186" i="1"/>
  <c r="L182" i="1"/>
  <c r="L178" i="1"/>
  <c r="L171" i="1"/>
  <c r="L168" i="1"/>
  <c r="L190" i="1"/>
  <c r="L212" i="1"/>
  <c r="L204" i="1"/>
  <c r="L199" i="1"/>
  <c r="L158" i="1"/>
  <c r="D111" i="1"/>
  <c r="L211" i="1"/>
  <c r="L200" i="1"/>
  <c r="L208" i="1"/>
  <c r="L207" i="1"/>
  <c r="L165" i="1"/>
  <c r="L210" i="1"/>
  <c r="L206" i="1"/>
  <c r="L202" i="1"/>
  <c r="L213" i="1"/>
  <c r="L209" i="1"/>
  <c r="L205" i="1"/>
  <c r="L201" i="1"/>
  <c r="L187" i="1"/>
  <c r="L183" i="1"/>
  <c r="L179" i="1"/>
  <c r="L175" i="1"/>
  <c r="L172" i="1"/>
  <c r="L169" i="1"/>
  <c r="L162" i="1"/>
  <c r="L159" i="1"/>
  <c r="L155" i="1"/>
  <c r="L188" i="1"/>
  <c r="L184" i="1"/>
  <c r="L180" i="1"/>
  <c r="L176" i="1"/>
  <c r="L166" i="1"/>
  <c r="L163" i="1"/>
  <c r="L160" i="1"/>
  <c r="L156" i="1"/>
  <c r="L189" i="1"/>
  <c r="L185" i="1"/>
  <c r="L181" i="1"/>
  <c r="L177" i="1"/>
  <c r="L173" i="1"/>
  <c r="L170" i="1"/>
  <c r="L167" i="1"/>
  <c r="L164" i="1"/>
  <c r="L161" i="1"/>
  <c r="L157" i="1"/>
  <c r="L39" i="1"/>
  <c r="L149" i="1"/>
  <c r="L65" i="1"/>
  <c r="L76" i="1"/>
  <c r="L86" i="1"/>
  <c r="L31" i="1"/>
  <c r="L44" i="1"/>
  <c r="L70" i="1"/>
  <c r="L28" i="1"/>
  <c r="L55" i="1"/>
  <c r="L81" i="1"/>
  <c r="L60" i="1"/>
  <c r="E18" i="3"/>
  <c r="G18" i="3"/>
  <c r="I18" i="3"/>
  <c r="J18" i="3"/>
  <c r="K18" i="3"/>
  <c r="J23" i="14" l="1"/>
  <c r="I23" i="14"/>
  <c r="H23" i="14"/>
  <c r="G23" i="14" l="1"/>
  <c r="K54" i="8"/>
  <c r="J54" i="8"/>
  <c r="I54" i="8"/>
  <c r="G54" i="8"/>
  <c r="F54" i="8"/>
  <c r="E54" i="8"/>
  <c r="O53" i="8"/>
  <c r="N53" i="8"/>
  <c r="N54" i="8" s="1"/>
  <c r="M53" i="8"/>
  <c r="M54" i="8" s="1"/>
  <c r="H53" i="8"/>
  <c r="H54" i="8" s="1"/>
  <c r="D53" i="8"/>
  <c r="D54" i="8" s="1"/>
  <c r="I38" i="8"/>
  <c r="J38" i="8"/>
  <c r="K38" i="8"/>
  <c r="F38" i="8"/>
  <c r="G38" i="8"/>
  <c r="E38" i="8"/>
  <c r="I44" i="8"/>
  <c r="J44" i="8"/>
  <c r="K44" i="8"/>
  <c r="E44" i="8"/>
  <c r="F44" i="8"/>
  <c r="G44" i="8"/>
  <c r="O43" i="8"/>
  <c r="O44" i="8" s="1"/>
  <c r="N43" i="8"/>
  <c r="N44" i="8" s="1"/>
  <c r="M43" i="8"/>
  <c r="M44" i="8" s="1"/>
  <c r="H43" i="8"/>
  <c r="H44" i="8" s="1"/>
  <c r="D43" i="8"/>
  <c r="D44" i="8" s="1"/>
  <c r="L53" i="8" l="1"/>
  <c r="Q66" i="8" s="1"/>
  <c r="O54" i="8"/>
  <c r="L54" i="8" s="1"/>
  <c r="L43" i="8"/>
  <c r="Q65" i="8" s="1"/>
  <c r="L44" i="8" l="1"/>
  <c r="M80" i="7"/>
  <c r="N80" i="7"/>
  <c r="O80" i="7"/>
  <c r="H80" i="7"/>
  <c r="D80" i="7"/>
  <c r="M63" i="12"/>
  <c r="N63" i="12"/>
  <c r="O63" i="12"/>
  <c r="D63" i="12"/>
  <c r="L80" i="7" l="1"/>
  <c r="L63" i="12"/>
  <c r="H114" i="1"/>
  <c r="H68" i="14"/>
  <c r="I68" i="14"/>
  <c r="D24" i="4"/>
  <c r="E30" i="4"/>
  <c r="F30" i="4"/>
  <c r="G30" i="4"/>
  <c r="K30" i="4"/>
  <c r="D31" i="4"/>
  <c r="H31" i="4"/>
  <c r="D32" i="4"/>
  <c r="H32" i="4"/>
  <c r="D33" i="4"/>
  <c r="H33" i="4"/>
  <c r="E34" i="4"/>
  <c r="F34" i="4"/>
  <c r="G34" i="4"/>
  <c r="I34" i="4"/>
  <c r="J34" i="4"/>
  <c r="K34" i="4"/>
  <c r="D35" i="4"/>
  <c r="H35" i="4"/>
  <c r="D36" i="4"/>
  <c r="H36" i="4"/>
  <c r="D37" i="4"/>
  <c r="H37" i="4"/>
  <c r="G38" i="4"/>
  <c r="K38" i="4"/>
  <c r="D39" i="4"/>
  <c r="H39" i="4"/>
  <c r="D41" i="4"/>
  <c r="H41" i="4"/>
  <c r="D42" i="4"/>
  <c r="H42" i="4"/>
  <c r="E43" i="4"/>
  <c r="F43" i="4"/>
  <c r="G43" i="4"/>
  <c r="I43" i="4"/>
  <c r="J43" i="4"/>
  <c r="K43" i="4"/>
  <c r="D44" i="4"/>
  <c r="H44" i="4"/>
  <c r="D45" i="4"/>
  <c r="H45" i="4"/>
  <c r="D46" i="4"/>
  <c r="H46" i="4"/>
  <c r="E47" i="4"/>
  <c r="F47" i="4"/>
  <c r="G47" i="4"/>
  <c r="I47" i="4"/>
  <c r="J47" i="4"/>
  <c r="K47" i="4"/>
  <c r="D48" i="4"/>
  <c r="H48" i="4"/>
  <c r="D49" i="4"/>
  <c r="H49" i="4"/>
  <c r="D50" i="4"/>
  <c r="H50" i="4"/>
  <c r="E51" i="4"/>
  <c r="F51" i="4"/>
  <c r="G51" i="4"/>
  <c r="I51" i="4"/>
  <c r="J51" i="4"/>
  <c r="K51" i="4"/>
  <c r="D52" i="4"/>
  <c r="H52" i="4"/>
  <c r="D53" i="4"/>
  <c r="H53" i="4"/>
  <c r="D54" i="4"/>
  <c r="H54" i="4"/>
  <c r="E55" i="4"/>
  <c r="F55" i="4"/>
  <c r="G55" i="4"/>
  <c r="I55" i="4"/>
  <c r="J55" i="4"/>
  <c r="K55" i="4"/>
  <c r="D56" i="4"/>
  <c r="H56" i="4"/>
  <c r="D57" i="4"/>
  <c r="H57" i="4"/>
  <c r="D58" i="4"/>
  <c r="H58" i="4"/>
  <c r="E59" i="4"/>
  <c r="F59" i="4"/>
  <c r="G59" i="4"/>
  <c r="I59" i="4"/>
  <c r="J59" i="4"/>
  <c r="K59" i="4"/>
  <c r="D60" i="4"/>
  <c r="H60" i="4"/>
  <c r="D61" i="4"/>
  <c r="H61" i="4"/>
  <c r="D62" i="4"/>
  <c r="H62" i="4"/>
  <c r="E63" i="4"/>
  <c r="F63" i="4"/>
  <c r="G63" i="4"/>
  <c r="I63" i="4"/>
  <c r="J63" i="4"/>
  <c r="K63" i="4"/>
  <c r="D64" i="4"/>
  <c r="H64" i="4"/>
  <c r="D65" i="4"/>
  <c r="H65" i="4"/>
  <c r="D66" i="4"/>
  <c r="H66" i="4"/>
  <c r="E67" i="4"/>
  <c r="F67" i="4"/>
  <c r="G67" i="4"/>
  <c r="I67" i="4"/>
  <c r="J67" i="4"/>
  <c r="K67" i="4"/>
  <c r="D68" i="4"/>
  <c r="H68" i="4"/>
  <c r="D69" i="4"/>
  <c r="H69" i="4"/>
  <c r="D70" i="4"/>
  <c r="H70" i="4"/>
  <c r="E71" i="4"/>
  <c r="F71" i="4"/>
  <c r="G71" i="4"/>
  <c r="I71" i="4"/>
  <c r="J71" i="4"/>
  <c r="K71" i="4"/>
  <c r="D72" i="4"/>
  <c r="H72" i="4"/>
  <c r="D73" i="4"/>
  <c r="H73" i="4"/>
  <c r="D74" i="4"/>
  <c r="H74" i="4"/>
  <c r="F77" i="4"/>
  <c r="F83" i="4" s="1"/>
  <c r="G83" i="4"/>
  <c r="I83" i="4"/>
  <c r="J83" i="4"/>
  <c r="K83" i="4"/>
  <c r="D79" i="4"/>
  <c r="H79" i="4"/>
  <c r="D80" i="4"/>
  <c r="H80" i="4"/>
  <c r="D81" i="4"/>
  <c r="D344" i="4" s="1"/>
  <c r="H81" i="4"/>
  <c r="D93" i="4"/>
  <c r="H93" i="4"/>
  <c r="D106" i="4"/>
  <c r="H107" i="4"/>
  <c r="H111" i="4"/>
  <c r="H116" i="4"/>
  <c r="H120" i="4"/>
  <c r="H121" i="4"/>
  <c r="H124" i="4"/>
  <c r="H129" i="4"/>
  <c r="H130" i="4"/>
  <c r="H133" i="4"/>
  <c r="F46" i="14"/>
  <c r="H138" i="4"/>
  <c r="J47" i="14"/>
  <c r="G47" i="14" s="1"/>
  <c r="H142" i="4"/>
  <c r="J48" i="14"/>
  <c r="G48" i="14" s="1"/>
  <c r="H147" i="4"/>
  <c r="H148" i="4"/>
  <c r="H151" i="4"/>
  <c r="J50" i="14"/>
  <c r="G50" i="14" s="1"/>
  <c r="H155" i="4"/>
  <c r="H156" i="4"/>
  <c r="H159" i="4"/>
  <c r="H160" i="4"/>
  <c r="H163" i="4"/>
  <c r="H164" i="4"/>
  <c r="H167" i="4"/>
  <c r="H168" i="4"/>
  <c r="H172" i="4"/>
  <c r="H173" i="4"/>
  <c r="H176" i="4"/>
  <c r="H177" i="4"/>
  <c r="H180" i="4"/>
  <c r="H181" i="4"/>
  <c r="H184" i="4"/>
  <c r="H185" i="4"/>
  <c r="H188" i="4"/>
  <c r="H189" i="4"/>
  <c r="H193" i="4"/>
  <c r="H194" i="4"/>
  <c r="H197" i="4"/>
  <c r="H198" i="4"/>
  <c r="H201" i="4"/>
  <c r="H202" i="4"/>
  <c r="H205" i="4"/>
  <c r="H206" i="4"/>
  <c r="H209" i="4"/>
  <c r="H210" i="4"/>
  <c r="H213" i="4"/>
  <c r="D214" i="4"/>
  <c r="H214" i="4"/>
  <c r="H217" i="4"/>
  <c r="H218" i="4"/>
  <c r="H221" i="4"/>
  <c r="H222" i="4"/>
  <c r="H225" i="4"/>
  <c r="D68" i="14"/>
  <c r="E68" i="14"/>
  <c r="F68" i="14"/>
  <c r="J68" i="14"/>
  <c r="D69" i="14"/>
  <c r="E69" i="14"/>
  <c r="F69" i="14"/>
  <c r="H69" i="14"/>
  <c r="I69" i="14"/>
  <c r="J69" i="14"/>
  <c r="H232" i="4"/>
  <c r="H235" i="4"/>
  <c r="H244" i="4"/>
  <c r="D253" i="4"/>
  <c r="H253" i="4"/>
  <c r="H257" i="4" s="1"/>
  <c r="E257" i="4"/>
  <c r="F257" i="4"/>
  <c r="G257" i="4"/>
  <c r="I257" i="4"/>
  <c r="J257" i="4"/>
  <c r="K257" i="4"/>
  <c r="K261" i="4"/>
  <c r="D263" i="4"/>
  <c r="H263" i="4"/>
  <c r="D264" i="4"/>
  <c r="H264" i="4"/>
  <c r="G265" i="4"/>
  <c r="K265" i="4"/>
  <c r="H267" i="4"/>
  <c r="D268" i="4"/>
  <c r="H268" i="4"/>
  <c r="G269" i="4"/>
  <c r="K269" i="4"/>
  <c r="H271" i="4"/>
  <c r="D272" i="4"/>
  <c r="H272" i="4"/>
  <c r="D273" i="4"/>
  <c r="K273" i="4"/>
  <c r="D275" i="4"/>
  <c r="H275" i="4"/>
  <c r="D276" i="4"/>
  <c r="H276" i="4"/>
  <c r="D74" i="14"/>
  <c r="E74" i="14"/>
  <c r="G279" i="4"/>
  <c r="F74" i="14" s="1"/>
  <c r="H74" i="14"/>
  <c r="I74" i="14"/>
  <c r="K279" i="4"/>
  <c r="J74" i="14" s="1"/>
  <c r="H281" i="4"/>
  <c r="D282" i="4"/>
  <c r="H282" i="4"/>
  <c r="D75" i="14"/>
  <c r="E75" i="14"/>
  <c r="G283" i="4"/>
  <c r="F75" i="14" s="1"/>
  <c r="H75" i="14"/>
  <c r="I75" i="14"/>
  <c r="K283" i="4"/>
  <c r="J75" i="14" s="1"/>
  <c r="H285" i="4"/>
  <c r="D286" i="4"/>
  <c r="H286" i="4"/>
  <c r="D76" i="14"/>
  <c r="E76" i="14"/>
  <c r="G287" i="4"/>
  <c r="F76" i="14" s="1"/>
  <c r="H76" i="14"/>
  <c r="I76" i="14"/>
  <c r="K287" i="4"/>
  <c r="J76" i="14" s="1"/>
  <c r="H289" i="4"/>
  <c r="D290" i="4"/>
  <c r="H290" i="4"/>
  <c r="D77" i="14"/>
  <c r="E77" i="14"/>
  <c r="G291" i="4"/>
  <c r="F77" i="14" s="1"/>
  <c r="H77" i="14"/>
  <c r="I77" i="14"/>
  <c r="K291" i="4"/>
  <c r="J77" i="14" s="1"/>
  <c r="H293" i="4"/>
  <c r="D294" i="4"/>
  <c r="H294" i="4"/>
  <c r="D78" i="14"/>
  <c r="E78" i="14"/>
  <c r="G295" i="4"/>
  <c r="F78" i="14" s="1"/>
  <c r="H78" i="14"/>
  <c r="I78" i="14"/>
  <c r="K295" i="4"/>
  <c r="J78" i="14" s="1"/>
  <c r="H297" i="4"/>
  <c r="D298" i="4"/>
  <c r="H298" i="4"/>
  <c r="D79" i="14"/>
  <c r="E79" i="14"/>
  <c r="G299" i="4"/>
  <c r="F79" i="14" s="1"/>
  <c r="H79" i="14"/>
  <c r="I79" i="14"/>
  <c r="K299" i="4"/>
  <c r="J79" i="14" s="1"/>
  <c r="H301" i="4"/>
  <c r="D302" i="4"/>
  <c r="H302" i="4"/>
  <c r="E80" i="14"/>
  <c r="G303" i="4"/>
  <c r="F80" i="14" s="1"/>
  <c r="I80" i="14"/>
  <c r="K303" i="4"/>
  <c r="J80" i="14" s="1"/>
  <c r="H305" i="4"/>
  <c r="D306" i="4"/>
  <c r="H306" i="4"/>
  <c r="D81" i="14"/>
  <c r="E81" i="14"/>
  <c r="G307" i="4"/>
  <c r="F81" i="14" s="1"/>
  <c r="H81" i="14"/>
  <c r="I81" i="14"/>
  <c r="K307" i="4"/>
  <c r="J81" i="14" s="1"/>
  <c r="H309" i="4"/>
  <c r="D310" i="4"/>
  <c r="H310" i="4"/>
  <c r="D82" i="14"/>
  <c r="E82" i="14"/>
  <c r="G311" i="4"/>
  <c r="F82" i="14" s="1"/>
  <c r="H82" i="14"/>
  <c r="I82" i="14"/>
  <c r="K311" i="4"/>
  <c r="J82" i="14" s="1"/>
  <c r="H313" i="4"/>
  <c r="D314" i="4"/>
  <c r="H314" i="4"/>
  <c r="D315" i="4"/>
  <c r="H315" i="4"/>
  <c r="H316" i="4"/>
  <c r="K319" i="4"/>
  <c r="K338" i="4" s="1"/>
  <c r="D321" i="4"/>
  <c r="H321" i="4"/>
  <c r="D322" i="4"/>
  <c r="H322" i="4"/>
  <c r="H323" i="4"/>
  <c r="H331" i="4"/>
  <c r="D332" i="4"/>
  <c r="H332" i="4"/>
  <c r="E343" i="4"/>
  <c r="F343" i="4"/>
  <c r="G343" i="4"/>
  <c r="I343" i="4"/>
  <c r="J343" i="4"/>
  <c r="K343" i="4"/>
  <c r="H77" i="4" l="1"/>
  <c r="I349" i="4"/>
  <c r="I339" i="4" s="1"/>
  <c r="F349" i="4"/>
  <c r="G317" i="4"/>
  <c r="E349" i="4"/>
  <c r="E339" i="4" s="1"/>
  <c r="J349" i="4"/>
  <c r="J339" i="4" s="1"/>
  <c r="G349" i="4"/>
  <c r="G339" i="4" s="1"/>
  <c r="K349" i="4"/>
  <c r="K339" i="4" s="1"/>
  <c r="K317" i="4"/>
  <c r="F339" i="4"/>
  <c r="R80" i="7"/>
  <c r="H251" i="4"/>
  <c r="G76" i="14"/>
  <c r="G77" i="14"/>
  <c r="J42" i="14"/>
  <c r="G42" i="14" s="1"/>
  <c r="J41" i="14"/>
  <c r="G41" i="14" s="1"/>
  <c r="G81" i="14"/>
  <c r="J39" i="14"/>
  <c r="G39" i="14" s="1"/>
  <c r="G79" i="14"/>
  <c r="G75" i="14"/>
  <c r="G82" i="14"/>
  <c r="G78" i="14"/>
  <c r="G74" i="14"/>
  <c r="G68" i="14"/>
  <c r="G69" i="14"/>
  <c r="D43" i="4"/>
  <c r="D34" i="4"/>
  <c r="D71" i="4"/>
  <c r="D63" i="4"/>
  <c r="D67" i="4"/>
  <c r="D59" i="4"/>
  <c r="D38" i="4"/>
  <c r="D51" i="4"/>
  <c r="D257" i="4"/>
  <c r="D117" i="4"/>
  <c r="D47" i="4"/>
  <c r="D323" i="4"/>
  <c r="D139" i="4"/>
  <c r="D125" i="4"/>
  <c r="D30" i="4"/>
  <c r="D265" i="4"/>
  <c r="H273" i="4"/>
  <c r="H265" i="4"/>
  <c r="D319" i="4"/>
  <c r="D338" i="4" s="1"/>
  <c r="H43" i="4"/>
  <c r="G75" i="4"/>
  <c r="H343" i="4"/>
  <c r="H34" i="4"/>
  <c r="D55" i="4"/>
  <c r="D77" i="4"/>
  <c r="D83" i="4" s="1"/>
  <c r="H329" i="4"/>
  <c r="H311" i="4"/>
  <c r="H303" i="4"/>
  <c r="H80" i="14"/>
  <c r="G80" i="14" s="1"/>
  <c r="H307" i="4"/>
  <c r="H283" i="4"/>
  <c r="D303" i="4"/>
  <c r="D80" i="14"/>
  <c r="H299" i="4"/>
  <c r="D299" i="4"/>
  <c r="D307" i="4"/>
  <c r="H291" i="4"/>
  <c r="D291" i="4"/>
  <c r="H287" i="4"/>
  <c r="D287" i="4"/>
  <c r="D279" i="4"/>
  <c r="H71" i="4"/>
  <c r="H55" i="4"/>
  <c r="H51" i="4"/>
  <c r="H47" i="4"/>
  <c r="H38" i="4"/>
  <c r="H30" i="4"/>
  <c r="K75" i="4"/>
  <c r="H67" i="4"/>
  <c r="H63" i="4"/>
  <c r="H59" i="4"/>
  <c r="H319" i="4"/>
  <c r="D283" i="4"/>
  <c r="D343" i="4"/>
  <c r="J75" i="4"/>
  <c r="I75" i="4"/>
  <c r="F75" i="4"/>
  <c r="E75" i="4"/>
  <c r="H261" i="4"/>
  <c r="D295" i="4"/>
  <c r="H279" i="4"/>
  <c r="D269" i="4"/>
  <c r="D103" i="4"/>
  <c r="E83" i="4"/>
  <c r="D311" i="4"/>
  <c r="H295" i="4"/>
  <c r="H269" i="4"/>
  <c r="D261" i="4"/>
  <c r="H83" i="4"/>
  <c r="M94" i="2"/>
  <c r="D349" i="4" l="1"/>
  <c r="D317" i="4"/>
  <c r="H317" i="4"/>
  <c r="H349" i="4"/>
  <c r="H339" i="4" s="1"/>
  <c r="H338" i="4"/>
  <c r="D348" i="4"/>
  <c r="D339" i="4" s="1"/>
  <c r="H75" i="4"/>
  <c r="D75" i="4"/>
  <c r="M18" i="12"/>
  <c r="N18" i="12"/>
  <c r="M19" i="12"/>
  <c r="N19" i="12"/>
  <c r="M20" i="12"/>
  <c r="N20" i="12"/>
  <c r="M21" i="12"/>
  <c r="N21" i="12"/>
  <c r="M22" i="12"/>
  <c r="N22" i="12"/>
  <c r="M24" i="12"/>
  <c r="N24" i="12"/>
  <c r="M25" i="12"/>
  <c r="N25" i="12"/>
  <c r="M26" i="12"/>
  <c r="N26" i="12"/>
  <c r="M27" i="12"/>
  <c r="N27" i="12"/>
  <c r="M28" i="12"/>
  <c r="N28" i="12"/>
  <c r="M32" i="12"/>
  <c r="N32" i="12"/>
  <c r="M33" i="12"/>
  <c r="N33" i="12"/>
  <c r="M34" i="12"/>
  <c r="N34" i="12"/>
  <c r="M35" i="12"/>
  <c r="N35" i="12"/>
  <c r="M36" i="12"/>
  <c r="N36" i="12"/>
  <c r="M37" i="12"/>
  <c r="N37" i="12"/>
  <c r="M38" i="12"/>
  <c r="N38" i="12"/>
  <c r="M39" i="12"/>
  <c r="N39" i="12"/>
  <c r="M40" i="12"/>
  <c r="N40" i="12"/>
  <c r="M41" i="12"/>
  <c r="N41" i="12"/>
  <c r="M42" i="12"/>
  <c r="N42" i="12"/>
  <c r="M45" i="12"/>
  <c r="M47" i="12" s="1"/>
  <c r="M51" i="12"/>
  <c r="N51" i="12"/>
  <c r="O51" i="12"/>
  <c r="M52" i="12"/>
  <c r="N52" i="12"/>
  <c r="O52" i="12"/>
  <c r="M53" i="12"/>
  <c r="N53" i="12"/>
  <c r="O53" i="12"/>
  <c r="M54" i="12"/>
  <c r="N54" i="12"/>
  <c r="O54" i="12"/>
  <c r="M55" i="12"/>
  <c r="N55" i="12"/>
  <c r="O55" i="12"/>
  <c r="M56" i="12"/>
  <c r="N56" i="12"/>
  <c r="O56" i="12"/>
  <c r="M58" i="12"/>
  <c r="N58" i="12"/>
  <c r="O58" i="12"/>
  <c r="M62" i="12"/>
  <c r="N62" i="12"/>
  <c r="O62" i="12"/>
  <c r="M65" i="12"/>
  <c r="N65" i="12"/>
  <c r="O65" i="12"/>
  <c r="M66" i="12"/>
  <c r="N66" i="12"/>
  <c r="O66" i="12"/>
  <c r="M67" i="12"/>
  <c r="N67" i="12"/>
  <c r="O67" i="12"/>
  <c r="M68" i="12"/>
  <c r="N68" i="12"/>
  <c r="O68" i="12"/>
  <c r="M69" i="12"/>
  <c r="N69" i="12"/>
  <c r="O69" i="12"/>
  <c r="M70" i="12"/>
  <c r="N70" i="12"/>
  <c r="O70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7" i="12"/>
  <c r="N77" i="12"/>
  <c r="O77" i="12"/>
  <c r="M78" i="12"/>
  <c r="N78" i="12"/>
  <c r="O78" i="12"/>
  <c r="M79" i="12"/>
  <c r="N79" i="12"/>
  <c r="O79" i="12"/>
  <c r="M80" i="12"/>
  <c r="N80" i="12"/>
  <c r="O80" i="12"/>
  <c r="M81" i="12"/>
  <c r="N81" i="12"/>
  <c r="O81" i="12"/>
  <c r="M82" i="12"/>
  <c r="N82" i="12"/>
  <c r="O82" i="12"/>
  <c r="M83" i="12"/>
  <c r="N83" i="12"/>
  <c r="O83" i="12"/>
  <c r="M86" i="12"/>
  <c r="N86" i="12"/>
  <c r="O86" i="12"/>
  <c r="M87" i="12"/>
  <c r="N87" i="12"/>
  <c r="O87" i="12"/>
  <c r="M88" i="12"/>
  <c r="N88" i="12"/>
  <c r="O88" i="12"/>
  <c r="M89" i="12"/>
  <c r="N89" i="12"/>
  <c r="O89" i="12"/>
  <c r="M91" i="12"/>
  <c r="N91" i="12"/>
  <c r="O91" i="12"/>
  <c r="M92" i="12"/>
  <c r="N92" i="12"/>
  <c r="O92" i="12"/>
  <c r="M93" i="12"/>
  <c r="N93" i="12"/>
  <c r="O93" i="12"/>
  <c r="M94" i="12"/>
  <c r="N94" i="12"/>
  <c r="O94" i="12"/>
  <c r="M95" i="12"/>
  <c r="N95" i="12"/>
  <c r="O95" i="12"/>
  <c r="M96" i="12"/>
  <c r="N96" i="12"/>
  <c r="O96" i="12"/>
  <c r="M97" i="12"/>
  <c r="N97" i="12"/>
  <c r="O97" i="12"/>
  <c r="M98" i="12"/>
  <c r="N98" i="12"/>
  <c r="O98" i="12"/>
  <c r="M99" i="12"/>
  <c r="N99" i="12"/>
  <c r="O99" i="12"/>
  <c r="M100" i="12"/>
  <c r="N100" i="12"/>
  <c r="O100" i="12"/>
  <c r="O103" i="12"/>
  <c r="O104" i="12"/>
  <c r="O105" i="12"/>
  <c r="O106" i="12"/>
  <c r="O108" i="12" l="1"/>
  <c r="N30" i="12"/>
  <c r="M30" i="12"/>
  <c r="N84" i="12"/>
  <c r="O84" i="12"/>
  <c r="M84" i="12"/>
  <c r="E50" i="11" l="1"/>
  <c r="E49" i="11"/>
  <c r="D46" i="11"/>
  <c r="D45" i="11" s="1"/>
  <c r="C46" i="11"/>
  <c r="C45" i="11" s="1"/>
  <c r="I42" i="2" l="1"/>
  <c r="J42" i="2"/>
  <c r="E42" i="11" l="1"/>
  <c r="N91" i="2" l="1"/>
  <c r="M91" i="2"/>
  <c r="O91" i="2"/>
  <c r="N90" i="2"/>
  <c r="M90" i="2"/>
  <c r="K193" i="1"/>
  <c r="K196" i="1" s="1"/>
  <c r="J193" i="1"/>
  <c r="J196" i="1" s="1"/>
  <c r="I193" i="1"/>
  <c r="K78" i="2" l="1"/>
  <c r="I78" i="2"/>
  <c r="J78" i="2"/>
  <c r="I66" i="2"/>
  <c r="J66" i="2"/>
  <c r="K66" i="2"/>
  <c r="I62" i="2"/>
  <c r="J62" i="2"/>
  <c r="K62" i="2"/>
  <c r="I58" i="2"/>
  <c r="J58" i="2"/>
  <c r="K58" i="2"/>
  <c r="I54" i="2"/>
  <c r="J54" i="2"/>
  <c r="K54" i="2"/>
  <c r="I46" i="2"/>
  <c r="J46" i="2"/>
  <c r="K46" i="2"/>
  <c r="I74" i="2"/>
  <c r="J74" i="2"/>
  <c r="I50" i="2"/>
  <c r="J50" i="2"/>
  <c r="I111" i="1" l="1"/>
  <c r="H35" i="3" l="1"/>
  <c r="D106" i="1"/>
  <c r="H106" i="1"/>
  <c r="M106" i="1"/>
  <c r="N106" i="1"/>
  <c r="O106" i="1"/>
  <c r="F230" i="1"/>
  <c r="G230" i="1"/>
  <c r="I230" i="1"/>
  <c r="J230" i="1"/>
  <c r="K230" i="1"/>
  <c r="K66" i="1"/>
  <c r="J66" i="1"/>
  <c r="I66" i="1"/>
  <c r="J51" i="1"/>
  <c r="G51" i="1"/>
  <c r="F51" i="1"/>
  <c r="E51" i="1"/>
  <c r="D51" i="1" l="1"/>
  <c r="H66" i="1"/>
  <c r="H230" i="1"/>
  <c r="H149" i="1"/>
  <c r="L106" i="1"/>
  <c r="K51" i="1"/>
  <c r="N50" i="1"/>
  <c r="F27" i="1"/>
  <c r="G27" i="1"/>
  <c r="I27" i="1"/>
  <c r="J27" i="1"/>
  <c r="K27" i="1"/>
  <c r="H51" i="1" l="1"/>
  <c r="H27" i="1"/>
  <c r="D27" i="1"/>
  <c r="O50" i="1"/>
  <c r="M50" i="1"/>
  <c r="L50" i="1" l="1"/>
  <c r="D22" i="11"/>
  <c r="N81" i="4"/>
  <c r="N344" i="4" s="1"/>
  <c r="O81" i="4"/>
  <c r="O344" i="4" s="1"/>
  <c r="M81" i="4"/>
  <c r="M344" i="4" s="1"/>
  <c r="E90" i="11"/>
  <c r="O127" i="2"/>
  <c r="N127" i="2"/>
  <c r="M127" i="2"/>
  <c r="O126" i="2"/>
  <c r="N126" i="2"/>
  <c r="M126" i="2"/>
  <c r="O125" i="2"/>
  <c r="N125" i="2"/>
  <c r="M125" i="2"/>
  <c r="O124" i="2"/>
  <c r="N124" i="2"/>
  <c r="M124" i="2"/>
  <c r="H49" i="8"/>
  <c r="H51" i="8" s="1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E44" i="11"/>
  <c r="E103" i="11"/>
  <c r="E101" i="11"/>
  <c r="E95" i="11"/>
  <c r="E94" i="11" s="1"/>
  <c r="E92" i="11"/>
  <c r="E91" i="11"/>
  <c r="E86" i="11"/>
  <c r="E84" i="11"/>
  <c r="E83" i="11"/>
  <c r="E82" i="11"/>
  <c r="E81" i="11"/>
  <c r="E80" i="11"/>
  <c r="E76" i="11"/>
  <c r="E75" i="11"/>
  <c r="E73" i="11"/>
  <c r="E72" i="11"/>
  <c r="E71" i="11"/>
  <c r="E70" i="11"/>
  <c r="E69" i="11"/>
  <c r="E68" i="11"/>
  <c r="E67" i="11"/>
  <c r="E66" i="11"/>
  <c r="E65" i="11"/>
  <c r="E64" i="11"/>
  <c r="E63" i="11"/>
  <c r="E61" i="11"/>
  <c r="E60" i="11"/>
  <c r="E59" i="11"/>
  <c r="E58" i="11"/>
  <c r="E57" i="11"/>
  <c r="E56" i="11"/>
  <c r="E55" i="11"/>
  <c r="E54" i="11"/>
  <c r="E46" i="11"/>
  <c r="E45" i="11" s="1"/>
  <c r="E43" i="11"/>
  <c r="E41" i="11"/>
  <c r="E40" i="11"/>
  <c r="E39" i="11"/>
  <c r="E38" i="11"/>
  <c r="D37" i="11"/>
  <c r="C37" i="11"/>
  <c r="E36" i="11"/>
  <c r="E35" i="11"/>
  <c r="E34" i="11"/>
  <c r="D33" i="11"/>
  <c r="C33" i="11"/>
  <c r="E31" i="11"/>
  <c r="E30" i="11"/>
  <c r="E29" i="11"/>
  <c r="D28" i="11"/>
  <c r="C28" i="11"/>
  <c r="E27" i="11"/>
  <c r="E26" i="11"/>
  <c r="E25" i="11"/>
  <c r="D24" i="11"/>
  <c r="C24" i="11"/>
  <c r="C22" i="11"/>
  <c r="M321" i="4"/>
  <c r="M350" i="4" s="1"/>
  <c r="N321" i="4"/>
  <c r="N350" i="4" s="1"/>
  <c r="M322" i="4"/>
  <c r="M351" i="4" s="1"/>
  <c r="N322" i="4"/>
  <c r="N351" i="4" s="1"/>
  <c r="O321" i="4"/>
  <c r="O350" i="4" s="1"/>
  <c r="O322" i="4"/>
  <c r="O351" i="4" s="1"/>
  <c r="E111" i="1"/>
  <c r="G111" i="1"/>
  <c r="K111" i="1"/>
  <c r="D62" i="12"/>
  <c r="Q233" i="1"/>
  <c r="I40" i="1"/>
  <c r="K40" i="1"/>
  <c r="O33" i="1"/>
  <c r="N33" i="1"/>
  <c r="M33" i="1"/>
  <c r="E143" i="1"/>
  <c r="F143" i="1"/>
  <c r="G143" i="1"/>
  <c r="K143" i="1"/>
  <c r="O144" i="1"/>
  <c r="N144" i="1"/>
  <c r="M144" i="1"/>
  <c r="H144" i="1"/>
  <c r="D144" i="1"/>
  <c r="I57" i="3"/>
  <c r="J57" i="3"/>
  <c r="H62" i="12"/>
  <c r="H66" i="12"/>
  <c r="H67" i="12"/>
  <c r="H68" i="12"/>
  <c r="H69" i="12"/>
  <c r="H70" i="12"/>
  <c r="M37" i="3"/>
  <c r="N37" i="3"/>
  <c r="O79" i="7"/>
  <c r="N79" i="7"/>
  <c r="M79" i="7"/>
  <c r="H79" i="7"/>
  <c r="D79" i="7"/>
  <c r="O84" i="7"/>
  <c r="N84" i="7"/>
  <c r="M84" i="7"/>
  <c r="H84" i="7"/>
  <c r="D84" i="7"/>
  <c r="O82" i="7"/>
  <c r="N82" i="7"/>
  <c r="M82" i="7"/>
  <c r="H82" i="7"/>
  <c r="D82" i="7"/>
  <c r="O181" i="4"/>
  <c r="N181" i="4"/>
  <c r="M181" i="4"/>
  <c r="O173" i="4"/>
  <c r="N173" i="4"/>
  <c r="M173" i="4"/>
  <c r="O39" i="3"/>
  <c r="N39" i="3"/>
  <c r="M39" i="3"/>
  <c r="H39" i="3"/>
  <c r="D39" i="3"/>
  <c r="H37" i="3"/>
  <c r="D37" i="3"/>
  <c r="D67" i="12"/>
  <c r="D65" i="12"/>
  <c r="M295" i="4"/>
  <c r="E95" i="1"/>
  <c r="M99" i="1"/>
  <c r="J95" i="1"/>
  <c r="I95" i="1"/>
  <c r="K95" i="1"/>
  <c r="H99" i="1"/>
  <c r="O332" i="4"/>
  <c r="N332" i="4"/>
  <c r="M332" i="4"/>
  <c r="N323" i="4"/>
  <c r="M323" i="4"/>
  <c r="O315" i="4"/>
  <c r="N315" i="4"/>
  <c r="M315" i="4"/>
  <c r="O314" i="4"/>
  <c r="N314" i="4"/>
  <c r="M314" i="4"/>
  <c r="O313" i="4"/>
  <c r="N313" i="4"/>
  <c r="M313" i="4"/>
  <c r="N311" i="4"/>
  <c r="O311" i="4"/>
  <c r="O310" i="4"/>
  <c r="N310" i="4"/>
  <c r="M310" i="4"/>
  <c r="O309" i="4"/>
  <c r="N309" i="4"/>
  <c r="M309" i="4"/>
  <c r="O306" i="4"/>
  <c r="N306" i="4"/>
  <c r="M306" i="4"/>
  <c r="O305" i="4"/>
  <c r="N305" i="4"/>
  <c r="M305" i="4"/>
  <c r="O302" i="4"/>
  <c r="N302" i="4"/>
  <c r="M302" i="4"/>
  <c r="O301" i="4"/>
  <c r="N301" i="4"/>
  <c r="M301" i="4"/>
  <c r="O299" i="4"/>
  <c r="O298" i="4"/>
  <c r="N298" i="4"/>
  <c r="M298" i="4"/>
  <c r="O297" i="4"/>
  <c r="N297" i="4"/>
  <c r="M297" i="4"/>
  <c r="N295" i="4"/>
  <c r="O295" i="4"/>
  <c r="O294" i="4"/>
  <c r="N294" i="4"/>
  <c r="M294" i="4"/>
  <c r="O293" i="4"/>
  <c r="N293" i="4"/>
  <c r="M293" i="4"/>
  <c r="O290" i="4"/>
  <c r="N290" i="4"/>
  <c r="M290" i="4"/>
  <c r="O289" i="4"/>
  <c r="N289" i="4"/>
  <c r="M289" i="4"/>
  <c r="N287" i="4"/>
  <c r="O287" i="4"/>
  <c r="O286" i="4"/>
  <c r="N286" i="4"/>
  <c r="M286" i="4"/>
  <c r="O285" i="4"/>
  <c r="N285" i="4"/>
  <c r="M285" i="4"/>
  <c r="O282" i="4"/>
  <c r="N282" i="4"/>
  <c r="M282" i="4"/>
  <c r="O281" i="4"/>
  <c r="N281" i="4"/>
  <c r="M281" i="4"/>
  <c r="N279" i="4"/>
  <c r="O276" i="4"/>
  <c r="N276" i="4"/>
  <c r="M276" i="4"/>
  <c r="O275" i="4"/>
  <c r="N275" i="4"/>
  <c r="M275" i="4"/>
  <c r="O273" i="4"/>
  <c r="O272" i="4"/>
  <c r="N272" i="4"/>
  <c r="M272" i="4"/>
  <c r="O271" i="4"/>
  <c r="N271" i="4"/>
  <c r="M271" i="4"/>
  <c r="N269" i="4"/>
  <c r="O269" i="4"/>
  <c r="O268" i="4"/>
  <c r="N268" i="4"/>
  <c r="M268" i="4"/>
  <c r="O267" i="4"/>
  <c r="N267" i="4"/>
  <c r="M267" i="4"/>
  <c r="M263" i="4"/>
  <c r="N263" i="4"/>
  <c r="O263" i="4"/>
  <c r="M264" i="4"/>
  <c r="N264" i="4"/>
  <c r="O264" i="4"/>
  <c r="O253" i="4"/>
  <c r="O257" i="4" s="1"/>
  <c r="N253" i="4"/>
  <c r="N257" i="4" s="1"/>
  <c r="M253" i="4"/>
  <c r="O244" i="4"/>
  <c r="N244" i="4"/>
  <c r="M244" i="4"/>
  <c r="M240" i="4" s="1"/>
  <c r="O232" i="4"/>
  <c r="N232" i="4"/>
  <c r="M232" i="4"/>
  <c r="O222" i="4"/>
  <c r="N222" i="4"/>
  <c r="M222" i="4"/>
  <c r="O218" i="4"/>
  <c r="N218" i="4"/>
  <c r="M218" i="4"/>
  <c r="O214" i="4"/>
  <c r="N214" i="4"/>
  <c r="M214" i="4"/>
  <c r="O210" i="4"/>
  <c r="N210" i="4"/>
  <c r="M210" i="4"/>
  <c r="O206" i="4"/>
  <c r="N206" i="4"/>
  <c r="M206" i="4"/>
  <c r="O202" i="4"/>
  <c r="N202" i="4"/>
  <c r="M202" i="4"/>
  <c r="O198" i="4"/>
  <c r="N198" i="4"/>
  <c r="M198" i="4"/>
  <c r="O194" i="4"/>
  <c r="N194" i="4"/>
  <c r="M194" i="4"/>
  <c r="O185" i="4"/>
  <c r="N185" i="4"/>
  <c r="M185" i="4"/>
  <c r="O177" i="4"/>
  <c r="N177" i="4"/>
  <c r="M177" i="4"/>
  <c r="O168" i="4"/>
  <c r="N168" i="4"/>
  <c r="M168" i="4"/>
  <c r="O164" i="4"/>
  <c r="N164" i="4"/>
  <c r="M164" i="4"/>
  <c r="O160" i="4"/>
  <c r="N160" i="4"/>
  <c r="M160" i="4"/>
  <c r="O156" i="4"/>
  <c r="N156" i="4"/>
  <c r="M156" i="4"/>
  <c r="O155" i="4"/>
  <c r="N155" i="4"/>
  <c r="M155" i="4"/>
  <c r="O148" i="4"/>
  <c r="N148" i="4"/>
  <c r="M148" i="4"/>
  <c r="O147" i="4"/>
  <c r="N147" i="4"/>
  <c r="M147" i="4"/>
  <c r="O142" i="4"/>
  <c r="N142" i="4"/>
  <c r="M142" i="4"/>
  <c r="O138" i="4"/>
  <c r="N138" i="4"/>
  <c r="M138" i="4"/>
  <c r="L346" i="4"/>
  <c r="O130" i="4"/>
  <c r="N130" i="4"/>
  <c r="M130" i="4"/>
  <c r="O129" i="4"/>
  <c r="O125" i="4" s="1"/>
  <c r="N129" i="4"/>
  <c r="N125" i="4" s="1"/>
  <c r="M129" i="4"/>
  <c r="M125" i="4" s="1"/>
  <c r="O116" i="4"/>
  <c r="O112" i="4" s="1"/>
  <c r="N116" i="4"/>
  <c r="N112" i="4" s="1"/>
  <c r="M116" i="4"/>
  <c r="M112" i="4" s="1"/>
  <c r="O31" i="4"/>
  <c r="N31" i="4"/>
  <c r="M31" i="4"/>
  <c r="O74" i="4"/>
  <c r="N74" i="4"/>
  <c r="M74" i="4"/>
  <c r="O73" i="4"/>
  <c r="N73" i="4"/>
  <c r="M73" i="4"/>
  <c r="O72" i="4"/>
  <c r="N72" i="4"/>
  <c r="M72" i="4"/>
  <c r="O70" i="4"/>
  <c r="N70" i="4"/>
  <c r="M70" i="4"/>
  <c r="O69" i="4"/>
  <c r="N69" i="4"/>
  <c r="M69" i="4"/>
  <c r="O68" i="4"/>
  <c r="N68" i="4"/>
  <c r="M68" i="4"/>
  <c r="O66" i="4"/>
  <c r="N66" i="4"/>
  <c r="M66" i="4"/>
  <c r="O65" i="4"/>
  <c r="N65" i="4"/>
  <c r="M65" i="4"/>
  <c r="O64" i="4"/>
  <c r="N64" i="4"/>
  <c r="M64" i="4"/>
  <c r="O62" i="4"/>
  <c r="N62" i="4"/>
  <c r="M62" i="4"/>
  <c r="O61" i="4"/>
  <c r="N61" i="4"/>
  <c r="M61" i="4"/>
  <c r="O60" i="4"/>
  <c r="N60" i="4"/>
  <c r="M60" i="4"/>
  <c r="O58" i="4"/>
  <c r="N58" i="4"/>
  <c r="M58" i="4"/>
  <c r="O57" i="4"/>
  <c r="N57" i="4"/>
  <c r="M57" i="4"/>
  <c r="O56" i="4"/>
  <c r="N56" i="4"/>
  <c r="M56" i="4"/>
  <c r="O54" i="4"/>
  <c r="N54" i="4"/>
  <c r="M54" i="4"/>
  <c r="O53" i="4"/>
  <c r="N53" i="4"/>
  <c r="M53" i="4"/>
  <c r="O52" i="4"/>
  <c r="N52" i="4"/>
  <c r="M52" i="4"/>
  <c r="O50" i="4"/>
  <c r="N50" i="4"/>
  <c r="M50" i="4"/>
  <c r="O49" i="4"/>
  <c r="N49" i="4"/>
  <c r="M49" i="4"/>
  <c r="O48" i="4"/>
  <c r="N48" i="4"/>
  <c r="M48" i="4"/>
  <c r="O46" i="4"/>
  <c r="N46" i="4"/>
  <c r="M46" i="4"/>
  <c r="O45" i="4"/>
  <c r="N45" i="4"/>
  <c r="M45" i="4"/>
  <c r="O44" i="4"/>
  <c r="N44" i="4"/>
  <c r="M44" i="4"/>
  <c r="M79" i="4"/>
  <c r="N79" i="4"/>
  <c r="O79" i="4"/>
  <c r="M80" i="4"/>
  <c r="N80" i="4"/>
  <c r="O80" i="4"/>
  <c r="O42" i="4"/>
  <c r="N42" i="4"/>
  <c r="M42" i="4"/>
  <c r="O41" i="4"/>
  <c r="N41" i="4"/>
  <c r="M41" i="4"/>
  <c r="O39" i="4"/>
  <c r="N39" i="4"/>
  <c r="M39" i="4"/>
  <c r="O37" i="4"/>
  <c r="N37" i="4"/>
  <c r="M37" i="4"/>
  <c r="O36" i="4"/>
  <c r="N36" i="4"/>
  <c r="M36" i="4"/>
  <c r="O35" i="4"/>
  <c r="N35" i="4"/>
  <c r="M35" i="4"/>
  <c r="M32" i="4"/>
  <c r="N32" i="4"/>
  <c r="O32" i="4"/>
  <c r="M33" i="4"/>
  <c r="N33" i="4"/>
  <c r="O33" i="4"/>
  <c r="H116" i="1"/>
  <c r="H112" i="1"/>
  <c r="H104" i="1"/>
  <c r="H102" i="1"/>
  <c r="H101" i="1"/>
  <c r="H100" i="1"/>
  <c r="H97" i="1"/>
  <c r="H96" i="1"/>
  <c r="H219" i="1"/>
  <c r="H220" i="1"/>
  <c r="H221" i="1"/>
  <c r="H222" i="1"/>
  <c r="H223" i="1"/>
  <c r="H226" i="1" s="1"/>
  <c r="H224" i="1"/>
  <c r="D97" i="1"/>
  <c r="M97" i="1"/>
  <c r="N97" i="1"/>
  <c r="O97" i="1"/>
  <c r="M32" i="1"/>
  <c r="M27" i="1" s="1"/>
  <c r="M219" i="1"/>
  <c r="N219" i="1"/>
  <c r="O219" i="1"/>
  <c r="Q25" i="6"/>
  <c r="Q24" i="6"/>
  <c r="Q23" i="6"/>
  <c r="Q21" i="6"/>
  <c r="G66" i="1"/>
  <c r="K153" i="1"/>
  <c r="K191" i="1" s="1"/>
  <c r="I153" i="1"/>
  <c r="I191" i="1" s="1"/>
  <c r="G87" i="1"/>
  <c r="I87" i="1"/>
  <c r="J87" i="1"/>
  <c r="K87" i="1"/>
  <c r="G82" i="1"/>
  <c r="I82" i="1"/>
  <c r="J82" i="1"/>
  <c r="K82" i="1"/>
  <c r="G77" i="1"/>
  <c r="I77" i="1"/>
  <c r="J77" i="1"/>
  <c r="K77" i="1"/>
  <c r="G71" i="1"/>
  <c r="G61" i="1"/>
  <c r="I61" i="1"/>
  <c r="J61" i="1"/>
  <c r="K61" i="1"/>
  <c r="I56" i="1"/>
  <c r="J56" i="1"/>
  <c r="K56" i="1"/>
  <c r="G45" i="1"/>
  <c r="I45" i="1"/>
  <c r="J45" i="1"/>
  <c r="K45" i="1"/>
  <c r="G40" i="1"/>
  <c r="J40" i="1"/>
  <c r="G34" i="1"/>
  <c r="I34" i="1"/>
  <c r="K34" i="1"/>
  <c r="H142" i="1"/>
  <c r="M142" i="1"/>
  <c r="N142" i="1"/>
  <c r="O142" i="1"/>
  <c r="I139" i="1"/>
  <c r="J139" i="1"/>
  <c r="K139" i="1"/>
  <c r="I135" i="1"/>
  <c r="J135" i="1"/>
  <c r="K135" i="1"/>
  <c r="I131" i="1"/>
  <c r="H32" i="14" s="1"/>
  <c r="J131" i="1"/>
  <c r="I32" i="14" s="1"/>
  <c r="K131" i="1"/>
  <c r="F123" i="1"/>
  <c r="G123" i="1"/>
  <c r="I123" i="1"/>
  <c r="J123" i="1"/>
  <c r="K123" i="1"/>
  <c r="F119" i="1"/>
  <c r="G119" i="1"/>
  <c r="I119" i="1"/>
  <c r="J119" i="1"/>
  <c r="K119" i="1"/>
  <c r="F115" i="1"/>
  <c r="G115" i="1"/>
  <c r="I115" i="1"/>
  <c r="H28" i="14" s="1"/>
  <c r="J115" i="1"/>
  <c r="I28" i="14" s="1"/>
  <c r="K115" i="1"/>
  <c r="J28" i="14" s="1"/>
  <c r="F111" i="1"/>
  <c r="J111" i="1"/>
  <c r="F107" i="1"/>
  <c r="G107" i="1"/>
  <c r="I107" i="1"/>
  <c r="J107" i="1"/>
  <c r="K107" i="1"/>
  <c r="G103" i="1"/>
  <c r="K103" i="1"/>
  <c r="K127" i="1"/>
  <c r="J31" i="14" s="1"/>
  <c r="F127" i="1"/>
  <c r="G127" i="1"/>
  <c r="J127" i="1"/>
  <c r="I31" i="14" s="1"/>
  <c r="I41" i="8"/>
  <c r="J41" i="8"/>
  <c r="K41" i="8"/>
  <c r="I47" i="8"/>
  <c r="J47" i="8"/>
  <c r="K47" i="8"/>
  <c r="O49" i="8"/>
  <c r="O51" i="8" s="1"/>
  <c r="N49" i="8"/>
  <c r="N51" i="8" s="1"/>
  <c r="M49" i="8"/>
  <c r="M51" i="8" s="1"/>
  <c r="O46" i="8"/>
  <c r="O47" i="8" s="1"/>
  <c r="N46" i="8"/>
  <c r="N47" i="8" s="1"/>
  <c r="M46" i="8"/>
  <c r="H46" i="8"/>
  <c r="H47" i="8" s="1"/>
  <c r="O40" i="8"/>
  <c r="O41" i="8" s="1"/>
  <c r="N40" i="8"/>
  <c r="N41" i="8" s="1"/>
  <c r="M40" i="8"/>
  <c r="H40" i="8"/>
  <c r="H41" i="8" s="1"/>
  <c r="H37" i="8"/>
  <c r="M37" i="8"/>
  <c r="N37" i="8"/>
  <c r="O37" i="8"/>
  <c r="O36" i="8"/>
  <c r="N36" i="8"/>
  <c r="N33" i="8" s="1"/>
  <c r="M36" i="8"/>
  <c r="H36" i="8"/>
  <c r="G60" i="7"/>
  <c r="I60" i="7"/>
  <c r="J60" i="7"/>
  <c r="K60" i="7"/>
  <c r="I118" i="7"/>
  <c r="H28" i="10" s="1"/>
  <c r="J118" i="7"/>
  <c r="I28" i="10" s="1"/>
  <c r="K118" i="7"/>
  <c r="J28" i="10" s="1"/>
  <c r="O62" i="7"/>
  <c r="O64" i="7" s="1"/>
  <c r="H68" i="7"/>
  <c r="M68" i="7"/>
  <c r="N68" i="7"/>
  <c r="O68" i="7"/>
  <c r="H69" i="7"/>
  <c r="M69" i="7"/>
  <c r="N69" i="7"/>
  <c r="O69" i="7"/>
  <c r="H70" i="7"/>
  <c r="M70" i="7"/>
  <c r="N70" i="7"/>
  <c r="O70" i="7"/>
  <c r="H71" i="7"/>
  <c r="M71" i="7"/>
  <c r="N71" i="7"/>
  <c r="O71" i="7"/>
  <c r="H72" i="7"/>
  <c r="M72" i="7"/>
  <c r="N72" i="7"/>
  <c r="O72" i="7"/>
  <c r="H73" i="7"/>
  <c r="M73" i="7"/>
  <c r="N73" i="7"/>
  <c r="O73" i="7"/>
  <c r="H75" i="7"/>
  <c r="M75" i="7"/>
  <c r="N75" i="7"/>
  <c r="O75" i="7"/>
  <c r="H83" i="7"/>
  <c r="M83" i="7"/>
  <c r="N83" i="7"/>
  <c r="O83" i="7"/>
  <c r="H85" i="7"/>
  <c r="M85" i="7"/>
  <c r="N85" i="7"/>
  <c r="O85" i="7"/>
  <c r="H86" i="7"/>
  <c r="M86" i="7"/>
  <c r="N86" i="7"/>
  <c r="O86" i="7"/>
  <c r="H87" i="7"/>
  <c r="M87" i="7"/>
  <c r="N87" i="7"/>
  <c r="O87" i="7"/>
  <c r="H88" i="7"/>
  <c r="M88" i="7"/>
  <c r="N88" i="7"/>
  <c r="O88" i="7"/>
  <c r="H89" i="7"/>
  <c r="M89" i="7"/>
  <c r="N89" i="7"/>
  <c r="O89" i="7"/>
  <c r="H90" i="7"/>
  <c r="M90" i="7"/>
  <c r="N90" i="7"/>
  <c r="O90" i="7"/>
  <c r="H91" i="7"/>
  <c r="M91" i="7"/>
  <c r="N91" i="7"/>
  <c r="O91" i="7"/>
  <c r="H92" i="7"/>
  <c r="M92" i="7"/>
  <c r="N92" i="7"/>
  <c r="O92" i="7"/>
  <c r="H93" i="7"/>
  <c r="M93" i="7"/>
  <c r="N93" i="7"/>
  <c r="O93" i="7"/>
  <c r="H94" i="7"/>
  <c r="M94" i="7"/>
  <c r="N94" i="7"/>
  <c r="O94" i="7"/>
  <c r="H95" i="7"/>
  <c r="M95" i="7"/>
  <c r="N95" i="7"/>
  <c r="O95" i="7"/>
  <c r="H96" i="7"/>
  <c r="M96" i="7"/>
  <c r="N96" i="7"/>
  <c r="O96" i="7"/>
  <c r="H97" i="7"/>
  <c r="M97" i="7"/>
  <c r="N97" i="7"/>
  <c r="O97" i="7"/>
  <c r="H98" i="7"/>
  <c r="M98" i="7"/>
  <c r="N98" i="7"/>
  <c r="O98" i="7"/>
  <c r="H99" i="7"/>
  <c r="M99" i="7"/>
  <c r="N99" i="7"/>
  <c r="O99" i="7"/>
  <c r="H100" i="7"/>
  <c r="M100" i="7"/>
  <c r="N100" i="7"/>
  <c r="O100" i="7"/>
  <c r="H103" i="7"/>
  <c r="M103" i="7"/>
  <c r="N103" i="7"/>
  <c r="O103" i="7"/>
  <c r="H104" i="7"/>
  <c r="M104" i="7"/>
  <c r="N104" i="7"/>
  <c r="O104" i="7"/>
  <c r="H105" i="7"/>
  <c r="M105" i="7"/>
  <c r="N105" i="7"/>
  <c r="O105" i="7"/>
  <c r="H106" i="7"/>
  <c r="M106" i="7"/>
  <c r="N106" i="7"/>
  <c r="O106" i="7"/>
  <c r="H108" i="7"/>
  <c r="M108" i="7"/>
  <c r="N108" i="7"/>
  <c r="M74" i="14" s="1"/>
  <c r="O108" i="7"/>
  <c r="H109" i="7"/>
  <c r="M109" i="7"/>
  <c r="N109" i="7"/>
  <c r="O109" i="7"/>
  <c r="H110" i="7"/>
  <c r="M110" i="7"/>
  <c r="N110" i="7"/>
  <c r="O110" i="7"/>
  <c r="N76" i="14" s="1"/>
  <c r="H111" i="7"/>
  <c r="M111" i="7"/>
  <c r="N111" i="7"/>
  <c r="O111" i="7"/>
  <c r="H112" i="7"/>
  <c r="M112" i="7"/>
  <c r="N112" i="7"/>
  <c r="M78" i="14" s="1"/>
  <c r="O112" i="7"/>
  <c r="H113" i="7"/>
  <c r="M113" i="7"/>
  <c r="N113" i="7"/>
  <c r="O113" i="7"/>
  <c r="H114" i="7"/>
  <c r="M114" i="7"/>
  <c r="N114" i="7"/>
  <c r="O114" i="7"/>
  <c r="H115" i="7"/>
  <c r="M115" i="7"/>
  <c r="N115" i="7"/>
  <c r="O115" i="7"/>
  <c r="H116" i="7"/>
  <c r="M116" i="7"/>
  <c r="N116" i="7"/>
  <c r="O116" i="7"/>
  <c r="H117" i="7"/>
  <c r="M117" i="7"/>
  <c r="N117" i="7"/>
  <c r="O117" i="7"/>
  <c r="H120" i="7"/>
  <c r="M120" i="7"/>
  <c r="O120" i="7"/>
  <c r="H121" i="7"/>
  <c r="M121" i="7"/>
  <c r="N121" i="7"/>
  <c r="O121" i="7"/>
  <c r="H122" i="7"/>
  <c r="M122" i="7"/>
  <c r="N122" i="7"/>
  <c r="O122" i="7"/>
  <c r="H123" i="7"/>
  <c r="M123" i="7"/>
  <c r="N123" i="7"/>
  <c r="O123" i="7"/>
  <c r="O59" i="7"/>
  <c r="N59" i="7"/>
  <c r="M59" i="7"/>
  <c r="H59" i="7"/>
  <c r="O58" i="7"/>
  <c r="N58" i="7"/>
  <c r="M58" i="7"/>
  <c r="H58" i="7"/>
  <c r="O57" i="7"/>
  <c r="N57" i="7"/>
  <c r="M57" i="7"/>
  <c r="H57" i="7"/>
  <c r="O56" i="7"/>
  <c r="N56" i="7"/>
  <c r="M56" i="7"/>
  <c r="H56" i="7"/>
  <c r="O55" i="7"/>
  <c r="N55" i="7"/>
  <c r="M55" i="7"/>
  <c r="H55" i="7"/>
  <c r="O54" i="7"/>
  <c r="N54" i="7"/>
  <c r="M54" i="7"/>
  <c r="H54" i="7"/>
  <c r="O53" i="7"/>
  <c r="N53" i="7"/>
  <c r="M53" i="7"/>
  <c r="H53" i="7"/>
  <c r="O52" i="7"/>
  <c r="N52" i="7"/>
  <c r="M52" i="7"/>
  <c r="H52" i="7"/>
  <c r="O51" i="7"/>
  <c r="N51" i="7"/>
  <c r="M51" i="7"/>
  <c r="H51" i="7"/>
  <c r="O50" i="7"/>
  <c r="N50" i="7"/>
  <c r="M50" i="7"/>
  <c r="H50" i="7"/>
  <c r="O49" i="7"/>
  <c r="N49" i="7"/>
  <c r="N60" i="7" s="1"/>
  <c r="M49" i="7"/>
  <c r="H49" i="7"/>
  <c r="I47" i="7"/>
  <c r="J47" i="7"/>
  <c r="K47" i="7"/>
  <c r="H37" i="7"/>
  <c r="M37" i="7"/>
  <c r="N37" i="7"/>
  <c r="O37" i="7"/>
  <c r="H38" i="7"/>
  <c r="M38" i="7"/>
  <c r="N38" i="7"/>
  <c r="O38" i="7"/>
  <c r="H39" i="7"/>
  <c r="M39" i="7"/>
  <c r="N39" i="7"/>
  <c r="O39" i="7"/>
  <c r="H40" i="7"/>
  <c r="M40" i="7"/>
  <c r="N40" i="7"/>
  <c r="O40" i="7"/>
  <c r="H41" i="7"/>
  <c r="M41" i="7"/>
  <c r="N41" i="7"/>
  <c r="O41" i="7"/>
  <c r="H42" i="7"/>
  <c r="M42" i="7"/>
  <c r="N42" i="7"/>
  <c r="O42" i="7"/>
  <c r="H43" i="7"/>
  <c r="M43" i="7"/>
  <c r="N43" i="7"/>
  <c r="O43" i="7"/>
  <c r="H44" i="7"/>
  <c r="M44" i="7"/>
  <c r="N44" i="7"/>
  <c r="O44" i="7"/>
  <c r="H46" i="7"/>
  <c r="M46" i="7"/>
  <c r="N46" i="7"/>
  <c r="O46" i="7"/>
  <c r="O36" i="7"/>
  <c r="N36" i="7"/>
  <c r="H36" i="7"/>
  <c r="I22" i="6"/>
  <c r="J22" i="6"/>
  <c r="K22" i="6"/>
  <c r="I19" i="6"/>
  <c r="J19" i="6"/>
  <c r="J23" i="6" s="1"/>
  <c r="K19" i="6"/>
  <c r="O21" i="6"/>
  <c r="O22" i="6" s="1"/>
  <c r="N21" i="6"/>
  <c r="N22" i="6" s="1"/>
  <c r="M21" i="6"/>
  <c r="M22" i="6" s="1"/>
  <c r="H21" i="6"/>
  <c r="H22" i="6" s="1"/>
  <c r="O18" i="6"/>
  <c r="O19" i="6" s="1"/>
  <c r="N18" i="6"/>
  <c r="N19" i="6" s="1"/>
  <c r="M18" i="6"/>
  <c r="H19" i="6"/>
  <c r="H28" i="3"/>
  <c r="M28" i="3"/>
  <c r="N28" i="3"/>
  <c r="O28" i="3"/>
  <c r="H29" i="3"/>
  <c r="M29" i="3"/>
  <c r="N29" i="3"/>
  <c r="O29" i="3"/>
  <c r="H30" i="3"/>
  <c r="M30" i="3"/>
  <c r="N30" i="3"/>
  <c r="O30" i="3"/>
  <c r="H31" i="3"/>
  <c r="M31" i="3"/>
  <c r="N31" i="3"/>
  <c r="O31" i="3"/>
  <c r="H32" i="3"/>
  <c r="M32" i="3"/>
  <c r="N32" i="3"/>
  <c r="O32" i="3"/>
  <c r="H33" i="3"/>
  <c r="M33" i="3"/>
  <c r="N33" i="3"/>
  <c r="O33" i="3"/>
  <c r="H34" i="3"/>
  <c r="M34" i="3"/>
  <c r="N34" i="3"/>
  <c r="O34" i="3"/>
  <c r="M35" i="3"/>
  <c r="N35" i="3"/>
  <c r="O35" i="3"/>
  <c r="H36" i="3"/>
  <c r="M36" i="3"/>
  <c r="N36" i="3"/>
  <c r="O36" i="3"/>
  <c r="H38" i="3"/>
  <c r="M38" i="3"/>
  <c r="N38" i="3"/>
  <c r="O38" i="3"/>
  <c r="H40" i="3"/>
  <c r="M40" i="3"/>
  <c r="N40" i="3"/>
  <c r="O40" i="3"/>
  <c r="H41" i="3"/>
  <c r="M41" i="3"/>
  <c r="N41" i="3"/>
  <c r="O41" i="3"/>
  <c r="H42" i="3"/>
  <c r="M42" i="3"/>
  <c r="N42" i="3"/>
  <c r="O42" i="3"/>
  <c r="H43" i="3"/>
  <c r="M43" i="3"/>
  <c r="N43" i="3"/>
  <c r="O43" i="3"/>
  <c r="H44" i="3"/>
  <c r="M44" i="3"/>
  <c r="N44" i="3"/>
  <c r="O44" i="3"/>
  <c r="H45" i="3"/>
  <c r="M45" i="3"/>
  <c r="N45" i="3"/>
  <c r="O45" i="3"/>
  <c r="H46" i="3"/>
  <c r="M46" i="3"/>
  <c r="N46" i="3"/>
  <c r="O46" i="3"/>
  <c r="H47" i="3"/>
  <c r="M47" i="3"/>
  <c r="N47" i="3"/>
  <c r="O47" i="3"/>
  <c r="H48" i="3"/>
  <c r="M48" i="3"/>
  <c r="N48" i="3"/>
  <c r="O48" i="3"/>
  <c r="H49" i="3"/>
  <c r="M49" i="3"/>
  <c r="N49" i="3"/>
  <c r="O49" i="3"/>
  <c r="H50" i="3"/>
  <c r="M50" i="3"/>
  <c r="N50" i="3"/>
  <c r="O50" i="3"/>
  <c r="H51" i="3"/>
  <c r="M51" i="3"/>
  <c r="N51" i="3"/>
  <c r="O51" i="3"/>
  <c r="H52" i="3"/>
  <c r="M52" i="3"/>
  <c r="N52" i="3"/>
  <c r="O52" i="3"/>
  <c r="H53" i="3"/>
  <c r="M53" i="3"/>
  <c r="N53" i="3"/>
  <c r="O53" i="3"/>
  <c r="H54" i="3"/>
  <c r="M54" i="3"/>
  <c r="N54" i="3"/>
  <c r="O54" i="3"/>
  <c r="H55" i="3"/>
  <c r="M55" i="3"/>
  <c r="N55" i="3"/>
  <c r="O55" i="3"/>
  <c r="H56" i="3"/>
  <c r="M56" i="3"/>
  <c r="N56" i="3"/>
  <c r="O56" i="3"/>
  <c r="G57" i="3"/>
  <c r="K57" i="3"/>
  <c r="H19" i="3"/>
  <c r="M19" i="3"/>
  <c r="N19" i="3"/>
  <c r="O19" i="3"/>
  <c r="H20" i="3"/>
  <c r="M20" i="3"/>
  <c r="M18" i="3" s="1"/>
  <c r="N20" i="3"/>
  <c r="O20" i="3"/>
  <c r="H21" i="3"/>
  <c r="M21" i="3"/>
  <c r="N21" i="3"/>
  <c r="O21" i="3"/>
  <c r="H22" i="3"/>
  <c r="M22" i="3"/>
  <c r="N22" i="3"/>
  <c r="O22" i="3"/>
  <c r="H23" i="3"/>
  <c r="M23" i="3"/>
  <c r="N23" i="3"/>
  <c r="O23" i="3"/>
  <c r="H24" i="3"/>
  <c r="M24" i="3"/>
  <c r="N24" i="3"/>
  <c r="O24" i="3"/>
  <c r="H25" i="3"/>
  <c r="M25" i="3"/>
  <c r="N25" i="3"/>
  <c r="O25" i="3"/>
  <c r="H26" i="3"/>
  <c r="M26" i="3"/>
  <c r="N26" i="3"/>
  <c r="O26" i="3"/>
  <c r="H27" i="3"/>
  <c r="M27" i="3"/>
  <c r="N27" i="3"/>
  <c r="O27" i="3"/>
  <c r="I120" i="2"/>
  <c r="I129" i="2" s="1"/>
  <c r="H29" i="10" s="1"/>
  <c r="J120" i="2"/>
  <c r="J129" i="2" s="1"/>
  <c r="I29" i="10" s="1"/>
  <c r="K120" i="2"/>
  <c r="K129" i="2" s="1"/>
  <c r="H124" i="2"/>
  <c r="H125" i="2"/>
  <c r="H126" i="2"/>
  <c r="H127" i="2"/>
  <c r="I132" i="2"/>
  <c r="J132" i="2"/>
  <c r="K132" i="2"/>
  <c r="I133" i="2"/>
  <c r="J133" i="2"/>
  <c r="K133" i="2"/>
  <c r="I134" i="2"/>
  <c r="J134" i="2"/>
  <c r="K134" i="2"/>
  <c r="I135" i="2"/>
  <c r="H135" i="2" s="1"/>
  <c r="J135" i="2"/>
  <c r="K135" i="2"/>
  <c r="I136" i="2"/>
  <c r="J136" i="2"/>
  <c r="K136" i="2"/>
  <c r="I137" i="2"/>
  <c r="J137" i="2"/>
  <c r="K137" i="2"/>
  <c r="H137" i="2" s="1"/>
  <c r="I138" i="2"/>
  <c r="J138" i="2"/>
  <c r="K138" i="2"/>
  <c r="I139" i="2"/>
  <c r="J139" i="2"/>
  <c r="K139" i="2"/>
  <c r="I140" i="2"/>
  <c r="J140" i="2"/>
  <c r="K140" i="2"/>
  <c r="I141" i="2"/>
  <c r="J141" i="2"/>
  <c r="K141" i="2"/>
  <c r="I142" i="2"/>
  <c r="J142" i="2"/>
  <c r="K142" i="2"/>
  <c r="I143" i="2"/>
  <c r="J143" i="2"/>
  <c r="K143" i="2"/>
  <c r="I144" i="2"/>
  <c r="J144" i="2"/>
  <c r="M144" i="2"/>
  <c r="I145" i="2"/>
  <c r="J145" i="2"/>
  <c r="I146" i="2"/>
  <c r="J146" i="2"/>
  <c r="K146" i="2"/>
  <c r="I148" i="2"/>
  <c r="J148" i="2"/>
  <c r="K148" i="2"/>
  <c r="I149" i="2"/>
  <c r="J149" i="2"/>
  <c r="K149" i="2"/>
  <c r="I150" i="2"/>
  <c r="J150" i="2"/>
  <c r="K150" i="2"/>
  <c r="N116" i="2"/>
  <c r="M116" i="2"/>
  <c r="N114" i="2"/>
  <c r="M114" i="2"/>
  <c r="N112" i="2"/>
  <c r="M112" i="2"/>
  <c r="N108" i="2"/>
  <c r="M108" i="2"/>
  <c r="N106" i="2"/>
  <c r="M106" i="2"/>
  <c r="N104" i="2"/>
  <c r="M104" i="2"/>
  <c r="N102" i="2"/>
  <c r="M102" i="2"/>
  <c r="N98" i="2"/>
  <c r="M98" i="2"/>
  <c r="N96" i="2"/>
  <c r="M96" i="2"/>
  <c r="J118" i="2"/>
  <c r="N144" i="2"/>
  <c r="H96" i="2"/>
  <c r="H98" i="2"/>
  <c r="H100" i="2"/>
  <c r="H102" i="2"/>
  <c r="H104" i="2"/>
  <c r="H106" i="2"/>
  <c r="H108" i="2"/>
  <c r="H110" i="2"/>
  <c r="H112" i="2"/>
  <c r="H114" i="2"/>
  <c r="H116" i="2"/>
  <c r="I118" i="2"/>
  <c r="N88" i="2"/>
  <c r="I88" i="2"/>
  <c r="J88" i="2"/>
  <c r="I38" i="14" s="1"/>
  <c r="K88" i="2"/>
  <c r="J38" i="14" s="1"/>
  <c r="H90" i="2"/>
  <c r="H91" i="2"/>
  <c r="O84" i="2"/>
  <c r="K84" i="2"/>
  <c r="J37" i="14" s="1"/>
  <c r="G37" i="14" s="1"/>
  <c r="N82" i="2"/>
  <c r="M82" i="2"/>
  <c r="H82" i="2"/>
  <c r="O82" i="2"/>
  <c r="K74" i="2"/>
  <c r="J33" i="14" s="1"/>
  <c r="H75" i="2"/>
  <c r="L75" i="2"/>
  <c r="H76" i="2"/>
  <c r="M76" i="2"/>
  <c r="N76" i="2"/>
  <c r="O76" i="2"/>
  <c r="H77" i="2"/>
  <c r="N77" i="2"/>
  <c r="O77" i="2"/>
  <c r="H79" i="2"/>
  <c r="L79" i="2"/>
  <c r="H80" i="2"/>
  <c r="M80" i="2"/>
  <c r="N80" i="2"/>
  <c r="O80" i="2"/>
  <c r="H81" i="2"/>
  <c r="N81" i="2"/>
  <c r="O81" i="2"/>
  <c r="H59" i="2"/>
  <c r="L59" i="2"/>
  <c r="H60" i="2"/>
  <c r="M60" i="2"/>
  <c r="N60" i="2"/>
  <c r="O60" i="2"/>
  <c r="H61" i="2"/>
  <c r="M61" i="2" s="1"/>
  <c r="N61" i="2"/>
  <c r="O61" i="2"/>
  <c r="H63" i="2"/>
  <c r="L63" i="2"/>
  <c r="H64" i="2"/>
  <c r="M64" i="2"/>
  <c r="N64" i="2"/>
  <c r="O64" i="2"/>
  <c r="H65" i="2"/>
  <c r="H67" i="2"/>
  <c r="L67" i="2"/>
  <c r="H68" i="2"/>
  <c r="M68" i="2"/>
  <c r="N68" i="2"/>
  <c r="O68" i="2"/>
  <c r="H69" i="2"/>
  <c r="N69" i="2"/>
  <c r="O69" i="2"/>
  <c r="K70" i="2"/>
  <c r="H71" i="2"/>
  <c r="L71" i="2"/>
  <c r="H72" i="2"/>
  <c r="M72" i="2"/>
  <c r="N72" i="2"/>
  <c r="O72" i="2"/>
  <c r="H73" i="2"/>
  <c r="M73" i="2" s="1"/>
  <c r="O73" i="2"/>
  <c r="H55" i="2"/>
  <c r="L55" i="2"/>
  <c r="H56" i="2"/>
  <c r="M56" i="2"/>
  <c r="N56" i="2"/>
  <c r="O56" i="2"/>
  <c r="H57" i="2"/>
  <c r="K50" i="2"/>
  <c r="H51" i="2"/>
  <c r="L51" i="2"/>
  <c r="H52" i="2"/>
  <c r="M52" i="2"/>
  <c r="N52" i="2"/>
  <c r="O52" i="2"/>
  <c r="H53" i="2"/>
  <c r="M53" i="2" s="1"/>
  <c r="N53" i="2"/>
  <c r="O53" i="2"/>
  <c r="H47" i="2"/>
  <c r="L47" i="2"/>
  <c r="H48" i="2"/>
  <c r="M48" i="2"/>
  <c r="N48" i="2"/>
  <c r="O48" i="2"/>
  <c r="H49" i="2"/>
  <c r="M49" i="2" s="1"/>
  <c r="N49" i="2"/>
  <c r="O49" i="2"/>
  <c r="N44" i="2"/>
  <c r="O44" i="2"/>
  <c r="N45" i="2"/>
  <c r="O45" i="2"/>
  <c r="M44" i="2"/>
  <c r="K42" i="2"/>
  <c r="H44" i="2"/>
  <c r="H45" i="2"/>
  <c r="M45" i="2" s="1"/>
  <c r="O26" i="2"/>
  <c r="O132" i="2" s="1"/>
  <c r="N26" i="2"/>
  <c r="N132" i="2" s="1"/>
  <c r="M26" i="2"/>
  <c r="M132" i="2" s="1"/>
  <c r="H26" i="2"/>
  <c r="F24" i="2"/>
  <c r="G24" i="2"/>
  <c r="I24" i="2"/>
  <c r="J24" i="2"/>
  <c r="K24" i="2"/>
  <c r="M33" i="2"/>
  <c r="M139" i="2" s="1"/>
  <c r="N33" i="2"/>
  <c r="N139" i="2" s="1"/>
  <c r="O33" i="2"/>
  <c r="O139" i="2" s="1"/>
  <c r="M34" i="2"/>
  <c r="M140" i="2" s="1"/>
  <c r="N34" i="2"/>
  <c r="N140" i="2" s="1"/>
  <c r="O34" i="2"/>
  <c r="O140" i="2" s="1"/>
  <c r="M35" i="2"/>
  <c r="N35" i="2"/>
  <c r="N141" i="2" s="1"/>
  <c r="O35" i="2"/>
  <c r="O141" i="2" s="1"/>
  <c r="M36" i="2"/>
  <c r="M142" i="2" s="1"/>
  <c r="N36" i="2"/>
  <c r="N142" i="2" s="1"/>
  <c r="O36" i="2"/>
  <c r="O142" i="2" s="1"/>
  <c r="M37" i="2"/>
  <c r="N37" i="2"/>
  <c r="O37" i="2"/>
  <c r="M38" i="2"/>
  <c r="M147" i="2" s="1"/>
  <c r="N38" i="2"/>
  <c r="N147" i="2" s="1"/>
  <c r="O38" i="2"/>
  <c r="O147" i="2" s="1"/>
  <c r="M39" i="2"/>
  <c r="N39" i="2"/>
  <c r="O39" i="2"/>
  <c r="M40" i="2"/>
  <c r="N40" i="2"/>
  <c r="O40" i="2"/>
  <c r="M41" i="2"/>
  <c r="N41" i="2"/>
  <c r="O41" i="2"/>
  <c r="M27" i="2"/>
  <c r="N27" i="2"/>
  <c r="N133" i="2" s="1"/>
  <c r="O27" i="2"/>
  <c r="O133" i="2" s="1"/>
  <c r="M28" i="2"/>
  <c r="N28" i="2"/>
  <c r="N134" i="2" s="1"/>
  <c r="O28" i="2"/>
  <c r="O134" i="2" s="1"/>
  <c r="M29" i="2"/>
  <c r="M135" i="2" s="1"/>
  <c r="N29" i="2"/>
  <c r="N135" i="2" s="1"/>
  <c r="O29" i="2"/>
  <c r="O135" i="2" s="1"/>
  <c r="M30" i="2"/>
  <c r="N30" i="2"/>
  <c r="N136" i="2" s="1"/>
  <c r="O30" i="2"/>
  <c r="O136" i="2" s="1"/>
  <c r="M31" i="2"/>
  <c r="N31" i="2"/>
  <c r="N137" i="2" s="1"/>
  <c r="O31" i="2"/>
  <c r="O137" i="2" s="1"/>
  <c r="M32" i="2"/>
  <c r="M138" i="2" s="1"/>
  <c r="N32" i="2"/>
  <c r="N138" i="2" s="1"/>
  <c r="O32" i="2"/>
  <c r="O138" i="2" s="1"/>
  <c r="M220" i="1"/>
  <c r="M229" i="1" s="1"/>
  <c r="N220" i="1"/>
  <c r="N229" i="1" s="1"/>
  <c r="O220" i="1"/>
  <c r="O229" i="1" s="1"/>
  <c r="M221" i="1"/>
  <c r="N221" i="1"/>
  <c r="O221" i="1"/>
  <c r="M222" i="1"/>
  <c r="N222" i="1"/>
  <c r="O222" i="1"/>
  <c r="M223" i="1"/>
  <c r="N223" i="1"/>
  <c r="O223" i="1"/>
  <c r="M224" i="1"/>
  <c r="N224" i="1"/>
  <c r="O224" i="1"/>
  <c r="N198" i="1"/>
  <c r="N214" i="1" s="1"/>
  <c r="M198" i="1"/>
  <c r="M214" i="1" s="1"/>
  <c r="I196" i="1"/>
  <c r="H27" i="10" s="1"/>
  <c r="H194" i="1"/>
  <c r="M194" i="1"/>
  <c r="N194" i="1"/>
  <c r="O194" i="1"/>
  <c r="H195" i="1"/>
  <c r="M195" i="1"/>
  <c r="N195" i="1"/>
  <c r="O195" i="1"/>
  <c r="H193" i="1"/>
  <c r="H196" i="1" s="1"/>
  <c r="H154" i="1"/>
  <c r="M154" i="1"/>
  <c r="N154" i="1"/>
  <c r="O154" i="1"/>
  <c r="I151" i="1"/>
  <c r="J151" i="1"/>
  <c r="K151" i="1"/>
  <c r="H150" i="1"/>
  <c r="M150" i="1"/>
  <c r="N150" i="1"/>
  <c r="O150" i="1"/>
  <c r="M96" i="1"/>
  <c r="N96" i="1"/>
  <c r="O96" i="1"/>
  <c r="N99" i="1"/>
  <c r="O99" i="1"/>
  <c r="M100" i="1"/>
  <c r="M230" i="1" s="1"/>
  <c r="N100" i="1"/>
  <c r="N230" i="1" s="1"/>
  <c r="O100" i="1"/>
  <c r="O230" i="1" s="1"/>
  <c r="M101" i="1"/>
  <c r="N101" i="1"/>
  <c r="O101" i="1"/>
  <c r="M102" i="1"/>
  <c r="N102" i="1"/>
  <c r="O102" i="1"/>
  <c r="M104" i="1"/>
  <c r="N104" i="1"/>
  <c r="O104" i="1"/>
  <c r="H105" i="1"/>
  <c r="M105" i="1"/>
  <c r="N105" i="1"/>
  <c r="O105" i="1"/>
  <c r="H108" i="1"/>
  <c r="M108" i="1"/>
  <c r="N108" i="1"/>
  <c r="O108" i="1"/>
  <c r="H109" i="1"/>
  <c r="M109" i="1"/>
  <c r="N109" i="1"/>
  <c r="O109" i="1"/>
  <c r="H110" i="1"/>
  <c r="M110" i="1"/>
  <c r="N110" i="1"/>
  <c r="O110" i="1"/>
  <c r="M112" i="1"/>
  <c r="N112" i="1"/>
  <c r="O112" i="1"/>
  <c r="H113" i="1"/>
  <c r="M113" i="1"/>
  <c r="N113" i="1"/>
  <c r="O113" i="1"/>
  <c r="M114" i="1"/>
  <c r="N114" i="1"/>
  <c r="O114" i="1"/>
  <c r="M116" i="1"/>
  <c r="N116" i="1"/>
  <c r="O116" i="1"/>
  <c r="H117" i="1"/>
  <c r="M117" i="1"/>
  <c r="N117" i="1"/>
  <c r="O117" i="1"/>
  <c r="H118" i="1"/>
  <c r="M118" i="1"/>
  <c r="N118" i="1"/>
  <c r="O118" i="1"/>
  <c r="H120" i="1"/>
  <c r="M120" i="1"/>
  <c r="N120" i="1"/>
  <c r="O120" i="1"/>
  <c r="H121" i="1"/>
  <c r="M121" i="1"/>
  <c r="N121" i="1"/>
  <c r="O121" i="1"/>
  <c r="H122" i="1"/>
  <c r="M122" i="1"/>
  <c r="N122" i="1"/>
  <c r="O122" i="1"/>
  <c r="H124" i="1"/>
  <c r="M124" i="1"/>
  <c r="N124" i="1"/>
  <c r="O124" i="1"/>
  <c r="H125" i="1"/>
  <c r="M125" i="1"/>
  <c r="N125" i="1"/>
  <c r="O125" i="1"/>
  <c r="H126" i="1"/>
  <c r="M126" i="1"/>
  <c r="N126" i="1"/>
  <c r="O126" i="1"/>
  <c r="H128" i="1"/>
  <c r="M128" i="1"/>
  <c r="N128" i="1"/>
  <c r="O128" i="1"/>
  <c r="H129" i="1"/>
  <c r="M129" i="1"/>
  <c r="N129" i="1"/>
  <c r="O129" i="1"/>
  <c r="N130" i="1"/>
  <c r="O130" i="1"/>
  <c r="H132" i="1"/>
  <c r="M132" i="1"/>
  <c r="N132" i="1"/>
  <c r="O132" i="1"/>
  <c r="H133" i="1"/>
  <c r="M133" i="1"/>
  <c r="N133" i="1"/>
  <c r="O133" i="1"/>
  <c r="H134" i="1"/>
  <c r="M134" i="1"/>
  <c r="N134" i="1"/>
  <c r="N131" i="1" s="1"/>
  <c r="O134" i="1"/>
  <c r="H136" i="1"/>
  <c r="M136" i="1"/>
  <c r="N136" i="1"/>
  <c r="O136" i="1"/>
  <c r="H137" i="1"/>
  <c r="M137" i="1"/>
  <c r="N137" i="1"/>
  <c r="O137" i="1"/>
  <c r="M138" i="1"/>
  <c r="N138" i="1"/>
  <c r="O138" i="1"/>
  <c r="H140" i="1"/>
  <c r="M140" i="1"/>
  <c r="N140" i="1"/>
  <c r="O140" i="1"/>
  <c r="H141" i="1"/>
  <c r="M141" i="1"/>
  <c r="N141" i="1"/>
  <c r="O141" i="1"/>
  <c r="H145" i="1"/>
  <c r="M145" i="1"/>
  <c r="N145" i="1"/>
  <c r="O145" i="1"/>
  <c r="H146" i="1"/>
  <c r="M146" i="1"/>
  <c r="N146" i="1"/>
  <c r="O146" i="1"/>
  <c r="M68" i="1"/>
  <c r="N68" i="1"/>
  <c r="O68" i="1"/>
  <c r="M69" i="1"/>
  <c r="N69" i="1"/>
  <c r="O69" i="1"/>
  <c r="M72" i="1"/>
  <c r="N72" i="1"/>
  <c r="O72" i="1"/>
  <c r="M73" i="1"/>
  <c r="N73" i="1"/>
  <c r="O73" i="1"/>
  <c r="M74" i="1"/>
  <c r="N74" i="1"/>
  <c r="O74" i="1"/>
  <c r="M78" i="1"/>
  <c r="N78" i="1"/>
  <c r="O78" i="1"/>
  <c r="M79" i="1"/>
  <c r="N79" i="1"/>
  <c r="O79" i="1"/>
  <c r="M80" i="1"/>
  <c r="N80" i="1"/>
  <c r="O80" i="1"/>
  <c r="M83" i="1"/>
  <c r="N83" i="1"/>
  <c r="O83" i="1"/>
  <c r="M84" i="1"/>
  <c r="N84" i="1"/>
  <c r="O84" i="1"/>
  <c r="M85" i="1"/>
  <c r="N85" i="1"/>
  <c r="O85" i="1"/>
  <c r="M88" i="1"/>
  <c r="N88" i="1"/>
  <c r="O88" i="1"/>
  <c r="M89" i="1"/>
  <c r="N89" i="1"/>
  <c r="O89" i="1"/>
  <c r="M90" i="1"/>
  <c r="N90" i="1"/>
  <c r="O90" i="1"/>
  <c r="M92" i="1"/>
  <c r="L37" i="14" s="1"/>
  <c r="N92" i="1"/>
  <c r="O92" i="1"/>
  <c r="N37" i="14" s="1"/>
  <c r="M52" i="1"/>
  <c r="N52" i="1"/>
  <c r="O52" i="1"/>
  <c r="M53" i="1"/>
  <c r="N53" i="1"/>
  <c r="O53" i="1"/>
  <c r="M54" i="1"/>
  <c r="N54" i="1"/>
  <c r="O54" i="1"/>
  <c r="M57" i="1"/>
  <c r="N57" i="1"/>
  <c r="O57" i="1"/>
  <c r="M58" i="1"/>
  <c r="N58" i="1"/>
  <c r="O58" i="1"/>
  <c r="M59" i="1"/>
  <c r="N59" i="1"/>
  <c r="O59" i="1"/>
  <c r="M62" i="1"/>
  <c r="N62" i="1"/>
  <c r="O62" i="1"/>
  <c r="M63" i="1"/>
  <c r="N63" i="1"/>
  <c r="O63" i="1"/>
  <c r="M64" i="1"/>
  <c r="N64" i="1"/>
  <c r="O64" i="1"/>
  <c r="M67" i="1"/>
  <c r="N67" i="1"/>
  <c r="O67" i="1"/>
  <c r="M35" i="1"/>
  <c r="N35" i="1"/>
  <c r="O35" i="1"/>
  <c r="M36" i="1"/>
  <c r="N36" i="1"/>
  <c r="O36" i="1"/>
  <c r="M37" i="1"/>
  <c r="N37" i="1"/>
  <c r="O37" i="1"/>
  <c r="M38" i="1"/>
  <c r="N38" i="1"/>
  <c r="O38" i="1"/>
  <c r="M41" i="1"/>
  <c r="N41" i="1"/>
  <c r="O41" i="1"/>
  <c r="M42" i="1"/>
  <c r="N42" i="1"/>
  <c r="O42" i="1"/>
  <c r="M43" i="1"/>
  <c r="N43" i="1"/>
  <c r="O43" i="1"/>
  <c r="M46" i="1"/>
  <c r="N46" i="1"/>
  <c r="O46" i="1"/>
  <c r="M47" i="1"/>
  <c r="N47" i="1"/>
  <c r="O47" i="1"/>
  <c r="M48" i="1"/>
  <c r="N48" i="1"/>
  <c r="O48" i="1"/>
  <c r="M49" i="1"/>
  <c r="N49" i="1"/>
  <c r="O49" i="1"/>
  <c r="N32" i="1"/>
  <c r="O32" i="1"/>
  <c r="D24" i="1"/>
  <c r="N23" i="14"/>
  <c r="M23" i="14"/>
  <c r="L23" i="14"/>
  <c r="H104" i="12"/>
  <c r="M104" i="12"/>
  <c r="N104" i="12"/>
  <c r="H105" i="12"/>
  <c r="M105" i="12"/>
  <c r="N105" i="12"/>
  <c r="H106" i="12"/>
  <c r="M106" i="12"/>
  <c r="N106" i="12"/>
  <c r="N103" i="12"/>
  <c r="M103" i="12"/>
  <c r="H103" i="12"/>
  <c r="I101" i="12"/>
  <c r="J101" i="12"/>
  <c r="K101" i="12"/>
  <c r="H87" i="12"/>
  <c r="H88" i="12"/>
  <c r="H89" i="12"/>
  <c r="H91" i="12"/>
  <c r="H92" i="12"/>
  <c r="H93" i="12"/>
  <c r="H94" i="12"/>
  <c r="H95" i="12"/>
  <c r="H96" i="12"/>
  <c r="H97" i="12"/>
  <c r="H98" i="12"/>
  <c r="L98" i="12"/>
  <c r="H99" i="12"/>
  <c r="L99" i="12"/>
  <c r="H100" i="12"/>
  <c r="H86" i="12"/>
  <c r="H52" i="12"/>
  <c r="L52" i="12"/>
  <c r="H53" i="12"/>
  <c r="H54" i="12"/>
  <c r="L54" i="12"/>
  <c r="H55" i="12"/>
  <c r="H56" i="12"/>
  <c r="H58" i="12"/>
  <c r="L68" i="12"/>
  <c r="H71" i="12"/>
  <c r="H72" i="12"/>
  <c r="H73" i="12"/>
  <c r="L73" i="12"/>
  <c r="H74" i="12"/>
  <c r="L74" i="12"/>
  <c r="H75" i="12"/>
  <c r="H76" i="12"/>
  <c r="H77" i="12"/>
  <c r="H78" i="12"/>
  <c r="H79" i="12"/>
  <c r="H80" i="12"/>
  <c r="H81" i="12"/>
  <c r="H82" i="12"/>
  <c r="H83" i="12"/>
  <c r="L83" i="12"/>
  <c r="H51" i="12"/>
  <c r="O45" i="12"/>
  <c r="O47" i="12" s="1"/>
  <c r="N45" i="12"/>
  <c r="N47" i="12" s="1"/>
  <c r="H45" i="12"/>
  <c r="H47" i="12" s="1"/>
  <c r="H42" i="12"/>
  <c r="O42" i="12"/>
  <c r="I43" i="12"/>
  <c r="J43" i="12"/>
  <c r="K43" i="12"/>
  <c r="O41" i="12"/>
  <c r="H41" i="12"/>
  <c r="O40" i="12"/>
  <c r="H40" i="12"/>
  <c r="O39" i="12"/>
  <c r="H39" i="12"/>
  <c r="O38" i="12"/>
  <c r="L38" i="12" s="1"/>
  <c r="H38" i="12"/>
  <c r="O37" i="12"/>
  <c r="H37" i="12"/>
  <c r="O36" i="12"/>
  <c r="H36" i="12"/>
  <c r="O35" i="12"/>
  <c r="H35" i="12"/>
  <c r="O34" i="12"/>
  <c r="H34" i="12"/>
  <c r="O33" i="12"/>
  <c r="H33" i="12"/>
  <c r="O32" i="12"/>
  <c r="H32" i="12"/>
  <c r="O19" i="12"/>
  <c r="O20" i="12"/>
  <c r="O21" i="12"/>
  <c r="O22" i="12"/>
  <c r="O24" i="12"/>
  <c r="O25" i="12"/>
  <c r="L25" i="12" s="1"/>
  <c r="O26" i="12"/>
  <c r="L26" i="12" s="1"/>
  <c r="O27" i="12"/>
  <c r="L27" i="12" s="1"/>
  <c r="O28" i="12"/>
  <c r="O18" i="12"/>
  <c r="H28" i="12"/>
  <c r="H27" i="12"/>
  <c r="H26" i="12"/>
  <c r="H25" i="12"/>
  <c r="H24" i="12"/>
  <c r="H22" i="12"/>
  <c r="H18" i="12"/>
  <c r="E230" i="1"/>
  <c r="F57" i="3"/>
  <c r="D19" i="3"/>
  <c r="D20" i="3"/>
  <c r="G98" i="1"/>
  <c r="G95" i="1" s="1"/>
  <c r="D59" i="7"/>
  <c r="D23" i="14"/>
  <c r="F98" i="1"/>
  <c r="F95" i="1" s="1"/>
  <c r="D46" i="8"/>
  <c r="D47" i="8" s="1"/>
  <c r="D40" i="8"/>
  <c r="D41" i="8" s="1"/>
  <c r="E22" i="6"/>
  <c r="F22" i="6"/>
  <c r="G22" i="6"/>
  <c r="E19" i="6"/>
  <c r="F19" i="6"/>
  <c r="G19" i="6"/>
  <c r="D21" i="6"/>
  <c r="D22" i="6" s="1"/>
  <c r="D18" i="6"/>
  <c r="D19" i="6" s="1"/>
  <c r="D48" i="2"/>
  <c r="F145" i="2"/>
  <c r="G145" i="2"/>
  <c r="E145" i="2"/>
  <c r="G146" i="2"/>
  <c r="F146" i="2"/>
  <c r="E132" i="2"/>
  <c r="F150" i="2"/>
  <c r="G150" i="2"/>
  <c r="E150" i="2"/>
  <c r="F149" i="2"/>
  <c r="G149" i="2"/>
  <c r="E149" i="2"/>
  <c r="F148" i="2"/>
  <c r="G148" i="2"/>
  <c r="E148" i="2"/>
  <c r="E144" i="2"/>
  <c r="F143" i="2"/>
  <c r="G143" i="2"/>
  <c r="E143" i="2"/>
  <c r="F142" i="2"/>
  <c r="G142" i="2"/>
  <c r="E142" i="2"/>
  <c r="F141" i="2"/>
  <c r="G141" i="2"/>
  <c r="E141" i="2"/>
  <c r="F140" i="2"/>
  <c r="G140" i="2"/>
  <c r="E140" i="2"/>
  <c r="F139" i="2"/>
  <c r="G139" i="2"/>
  <c r="E139" i="2"/>
  <c r="F138" i="2"/>
  <c r="G138" i="2"/>
  <c r="E138" i="2"/>
  <c r="F137" i="2"/>
  <c r="G137" i="2"/>
  <c r="E137" i="2"/>
  <c r="F136" i="2"/>
  <c r="G136" i="2"/>
  <c r="E136" i="2"/>
  <c r="F135" i="2"/>
  <c r="G135" i="2"/>
  <c r="E135" i="2"/>
  <c r="F134" i="2"/>
  <c r="G134" i="2"/>
  <c r="E134" i="2"/>
  <c r="F133" i="2"/>
  <c r="G133" i="2"/>
  <c r="E133" i="2"/>
  <c r="F132" i="2"/>
  <c r="G132" i="2"/>
  <c r="E24" i="2"/>
  <c r="F120" i="2"/>
  <c r="F129" i="2" s="1"/>
  <c r="G120" i="2"/>
  <c r="G129" i="2" s="1"/>
  <c r="E118" i="2"/>
  <c r="E88" i="2"/>
  <c r="D38" i="14" s="1"/>
  <c r="F88" i="2"/>
  <c r="E38" i="14" s="1"/>
  <c r="G88" i="2"/>
  <c r="F38" i="14" s="1"/>
  <c r="E78" i="2"/>
  <c r="F78" i="2"/>
  <c r="G78" i="2"/>
  <c r="E74" i="2"/>
  <c r="F74" i="2"/>
  <c r="G74" i="2"/>
  <c r="E70" i="2"/>
  <c r="F70" i="2"/>
  <c r="G70" i="2"/>
  <c r="E66" i="2"/>
  <c r="F66" i="2"/>
  <c r="G66" i="2"/>
  <c r="E62" i="2"/>
  <c r="F62" i="2"/>
  <c r="G62" i="2"/>
  <c r="E58" i="2"/>
  <c r="F58" i="2"/>
  <c r="G58" i="2"/>
  <c r="E54" i="2"/>
  <c r="F54" i="2"/>
  <c r="G54" i="2"/>
  <c r="G50" i="2"/>
  <c r="F46" i="2"/>
  <c r="G46" i="2"/>
  <c r="E42" i="2"/>
  <c r="F42" i="2"/>
  <c r="G42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94" i="2"/>
  <c r="D112" i="2"/>
  <c r="D104" i="2"/>
  <c r="D106" i="2"/>
  <c r="D100" i="2"/>
  <c r="D49" i="2"/>
  <c r="D47" i="2"/>
  <c r="D81" i="2"/>
  <c r="D80" i="2"/>
  <c r="D79" i="2"/>
  <c r="D77" i="2"/>
  <c r="D76" i="2"/>
  <c r="D75" i="2"/>
  <c r="D73" i="2"/>
  <c r="D72" i="2"/>
  <c r="D71" i="2"/>
  <c r="D69" i="2"/>
  <c r="D68" i="2"/>
  <c r="D67" i="2"/>
  <c r="D65" i="2"/>
  <c r="D64" i="2"/>
  <c r="D63" i="2"/>
  <c r="D61" i="2"/>
  <c r="D60" i="2"/>
  <c r="D59" i="2"/>
  <c r="D57" i="2"/>
  <c r="D56" i="2"/>
  <c r="D55" i="2"/>
  <c r="D53" i="2"/>
  <c r="D52" i="2"/>
  <c r="D51" i="2"/>
  <c r="D127" i="2"/>
  <c r="D126" i="2"/>
  <c r="D125" i="2"/>
  <c r="D124" i="2"/>
  <c r="D91" i="2"/>
  <c r="D90" i="2"/>
  <c r="D84" i="2"/>
  <c r="D45" i="2"/>
  <c r="D44" i="2"/>
  <c r="D27" i="2"/>
  <c r="D49" i="8"/>
  <c r="D51" i="8" s="1"/>
  <c r="G47" i="8"/>
  <c r="F47" i="8"/>
  <c r="E47" i="8"/>
  <c r="G41" i="8"/>
  <c r="E41" i="8"/>
  <c r="F41" i="8"/>
  <c r="F55" i="8" s="1"/>
  <c r="D37" i="8"/>
  <c r="D36" i="8"/>
  <c r="D33" i="12"/>
  <c r="D34" i="12"/>
  <c r="D35" i="12"/>
  <c r="D36" i="12"/>
  <c r="D37" i="12"/>
  <c r="D38" i="12"/>
  <c r="D39" i="12"/>
  <c r="D40" i="12"/>
  <c r="D41" i="12"/>
  <c r="D42" i="12"/>
  <c r="D52" i="12"/>
  <c r="D53" i="12"/>
  <c r="D54" i="12"/>
  <c r="D55" i="12"/>
  <c r="D56" i="12"/>
  <c r="D58" i="12"/>
  <c r="D66" i="12"/>
  <c r="D68" i="12"/>
  <c r="D69" i="12"/>
  <c r="D70" i="12"/>
  <c r="D71" i="12"/>
  <c r="D72" i="12"/>
  <c r="D73" i="12"/>
  <c r="D74" i="12"/>
  <c r="D75" i="12"/>
  <c r="D76" i="12"/>
  <c r="D77" i="12"/>
  <c r="D78" i="12"/>
  <c r="D79" i="12"/>
  <c r="D80" i="12"/>
  <c r="D81" i="12"/>
  <c r="D82" i="12"/>
  <c r="D83" i="12"/>
  <c r="D87" i="12"/>
  <c r="D88" i="12"/>
  <c r="D89" i="12"/>
  <c r="D91" i="12"/>
  <c r="D92" i="12"/>
  <c r="D93" i="12"/>
  <c r="D94" i="12"/>
  <c r="D95" i="12"/>
  <c r="D96" i="12"/>
  <c r="D97" i="12"/>
  <c r="D98" i="12"/>
  <c r="D99" i="12"/>
  <c r="D100" i="12"/>
  <c r="D106" i="12"/>
  <c r="D105" i="12"/>
  <c r="D104" i="12"/>
  <c r="D103" i="12"/>
  <c r="D86" i="12"/>
  <c r="D51" i="12"/>
  <c r="D45" i="12"/>
  <c r="D47" i="12" s="1"/>
  <c r="D32" i="12"/>
  <c r="D19" i="12"/>
  <c r="D20" i="12"/>
  <c r="D21" i="12"/>
  <c r="D22" i="12"/>
  <c r="D24" i="12"/>
  <c r="D25" i="12"/>
  <c r="D26" i="12"/>
  <c r="D27" i="12"/>
  <c r="D28" i="12"/>
  <c r="D18" i="12"/>
  <c r="G101" i="12"/>
  <c r="F101" i="12"/>
  <c r="E101" i="12"/>
  <c r="G43" i="12"/>
  <c r="F43" i="12"/>
  <c r="E43" i="12"/>
  <c r="D62" i="7"/>
  <c r="D64" i="7" s="1"/>
  <c r="E60" i="7"/>
  <c r="F60" i="7"/>
  <c r="E47" i="7"/>
  <c r="F47" i="7"/>
  <c r="G47" i="7"/>
  <c r="D53" i="7"/>
  <c r="D50" i="7"/>
  <c r="D51" i="7"/>
  <c r="D52" i="7"/>
  <c r="D54" i="7"/>
  <c r="D55" i="7"/>
  <c r="D56" i="7"/>
  <c r="D57" i="7"/>
  <c r="D58" i="7"/>
  <c r="D49" i="7"/>
  <c r="D37" i="7"/>
  <c r="D38" i="7"/>
  <c r="D39" i="7"/>
  <c r="D40" i="7"/>
  <c r="D41" i="7"/>
  <c r="D42" i="7"/>
  <c r="D43" i="7"/>
  <c r="D44" i="7"/>
  <c r="D46" i="7"/>
  <c r="D36" i="7"/>
  <c r="D123" i="7"/>
  <c r="D122" i="7"/>
  <c r="D121" i="7"/>
  <c r="D120" i="7"/>
  <c r="G118" i="7"/>
  <c r="F28" i="10" s="1"/>
  <c r="F118" i="7"/>
  <c r="E28" i="10" s="1"/>
  <c r="E118" i="7"/>
  <c r="D28" i="10" s="1"/>
  <c r="D117" i="7"/>
  <c r="D116" i="7"/>
  <c r="D115" i="7"/>
  <c r="D114" i="7"/>
  <c r="D113" i="7"/>
  <c r="D112" i="7"/>
  <c r="D111" i="7"/>
  <c r="D110" i="7"/>
  <c r="D109" i="7"/>
  <c r="D108" i="7"/>
  <c r="D106" i="7"/>
  <c r="D105" i="7"/>
  <c r="D104" i="7"/>
  <c r="D103" i="7"/>
  <c r="D100" i="7"/>
  <c r="D99" i="7"/>
  <c r="D98" i="7"/>
  <c r="D97" i="7"/>
  <c r="D96" i="7"/>
  <c r="D95" i="7"/>
  <c r="D94" i="7"/>
  <c r="D93" i="7"/>
  <c r="D92" i="7"/>
  <c r="D91" i="7"/>
  <c r="D90" i="7"/>
  <c r="D89" i="7"/>
  <c r="D88" i="7"/>
  <c r="D87" i="7"/>
  <c r="D86" i="7"/>
  <c r="D85" i="7"/>
  <c r="D83" i="7"/>
  <c r="D75" i="7"/>
  <c r="D73" i="7"/>
  <c r="D72" i="7"/>
  <c r="D71" i="7"/>
  <c r="D70" i="7"/>
  <c r="D69" i="7"/>
  <c r="D68" i="7"/>
  <c r="D21" i="3"/>
  <c r="D22" i="3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8" i="3"/>
  <c r="D40" i="3"/>
  <c r="D41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229" i="1"/>
  <c r="D224" i="1"/>
  <c r="D223" i="1"/>
  <c r="D222" i="1"/>
  <c r="D221" i="1"/>
  <c r="D220" i="1"/>
  <c r="D219" i="1"/>
  <c r="D198" i="1"/>
  <c r="D214" i="1" s="1"/>
  <c r="D195" i="1"/>
  <c r="D194" i="1"/>
  <c r="D154" i="1"/>
  <c r="D150" i="1"/>
  <c r="D146" i="1"/>
  <c r="D145" i="1"/>
  <c r="D142" i="1"/>
  <c r="D141" i="1"/>
  <c r="D140" i="1"/>
  <c r="D138" i="1"/>
  <c r="D137" i="1"/>
  <c r="D136" i="1"/>
  <c r="D134" i="1"/>
  <c r="D133" i="1"/>
  <c r="D132" i="1"/>
  <c r="D130" i="1"/>
  <c r="D129" i="1"/>
  <c r="D128" i="1"/>
  <c r="D126" i="1"/>
  <c r="D125" i="1"/>
  <c r="D124" i="1"/>
  <c r="D122" i="1"/>
  <c r="D121" i="1"/>
  <c r="D120" i="1"/>
  <c r="D118" i="1"/>
  <c r="D117" i="1"/>
  <c r="D116" i="1"/>
  <c r="D110" i="1"/>
  <c r="D109" i="1"/>
  <c r="D108" i="1"/>
  <c r="D105" i="1"/>
  <c r="D104" i="1"/>
  <c r="D102" i="1"/>
  <c r="D101" i="1"/>
  <c r="D100" i="1"/>
  <c r="D99" i="1"/>
  <c r="D96" i="1"/>
  <c r="F193" i="1"/>
  <c r="F196" i="1" s="1"/>
  <c r="E153" i="1"/>
  <c r="E191" i="1" s="1"/>
  <c r="F153" i="1"/>
  <c r="G153" i="1"/>
  <c r="E151" i="1"/>
  <c r="F151" i="1"/>
  <c r="G151" i="1"/>
  <c r="E139" i="1"/>
  <c r="F139" i="1"/>
  <c r="G139" i="1"/>
  <c r="E135" i="1"/>
  <c r="F135" i="1"/>
  <c r="G135" i="1"/>
  <c r="E131" i="1"/>
  <c r="F131" i="1"/>
  <c r="G131" i="1"/>
  <c r="E127" i="1"/>
  <c r="E119" i="1"/>
  <c r="E115" i="1"/>
  <c r="D28" i="14" s="1"/>
  <c r="E107" i="1"/>
  <c r="F103" i="1"/>
  <c r="E87" i="1"/>
  <c r="F87" i="1"/>
  <c r="E35" i="14" s="1"/>
  <c r="E82" i="1"/>
  <c r="D34" i="14" s="1"/>
  <c r="F82" i="1"/>
  <c r="E77" i="1"/>
  <c r="F77" i="1"/>
  <c r="E71" i="1"/>
  <c r="D32" i="14" s="1"/>
  <c r="F71" i="1"/>
  <c r="E66" i="1"/>
  <c r="F66" i="1"/>
  <c r="E31" i="14" s="1"/>
  <c r="E61" i="1"/>
  <c r="F61" i="1"/>
  <c r="E56" i="1"/>
  <c r="F56" i="1"/>
  <c r="E29" i="14" s="1"/>
  <c r="G56" i="1"/>
  <c r="E45" i="1"/>
  <c r="F45" i="1"/>
  <c r="E27" i="14" s="1"/>
  <c r="E40" i="1"/>
  <c r="F40" i="1"/>
  <c r="E26" i="14" s="1"/>
  <c r="E34" i="1"/>
  <c r="F34" i="1"/>
  <c r="D26" i="2"/>
  <c r="D110" i="2"/>
  <c r="M146" i="2"/>
  <c r="N62" i="7"/>
  <c r="N64" i="7" s="1"/>
  <c r="N91" i="1"/>
  <c r="M36" i="14" s="1"/>
  <c r="O198" i="1"/>
  <c r="O214" i="1" s="1"/>
  <c r="H198" i="1"/>
  <c r="H214" i="1" s="1"/>
  <c r="O91" i="1"/>
  <c r="N36" i="14" s="1"/>
  <c r="M91" i="1"/>
  <c r="L36" i="14" s="1"/>
  <c r="M130" i="1"/>
  <c r="H130" i="1"/>
  <c r="I127" i="1"/>
  <c r="H31" i="14" s="1"/>
  <c r="M62" i="7"/>
  <c r="M64" i="7" s="1"/>
  <c r="L64" i="7" s="1"/>
  <c r="H62" i="7"/>
  <c r="H64" i="7" s="1"/>
  <c r="O78" i="2"/>
  <c r="H146" i="2"/>
  <c r="J153" i="1"/>
  <c r="J191" i="1" s="1"/>
  <c r="I26" i="10" s="1"/>
  <c r="L21" i="6"/>
  <c r="O144" i="2"/>
  <c r="L94" i="2"/>
  <c r="D82" i="2"/>
  <c r="M88" i="2"/>
  <c r="M69" i="2"/>
  <c r="N307" i="4"/>
  <c r="O307" i="4"/>
  <c r="M329" i="4"/>
  <c r="M77" i="4" l="1"/>
  <c r="M37" i="14"/>
  <c r="O33" i="8"/>
  <c r="O38" i="8" s="1"/>
  <c r="O55" i="8" s="1"/>
  <c r="I27" i="10"/>
  <c r="O77" i="4"/>
  <c r="N77" i="4"/>
  <c r="E30" i="14"/>
  <c r="E34" i="14"/>
  <c r="E32" i="14"/>
  <c r="O30" i="12"/>
  <c r="M33" i="8"/>
  <c r="F28" i="14"/>
  <c r="J32" i="14"/>
  <c r="D30" i="12"/>
  <c r="G55" i="8"/>
  <c r="D66" i="2"/>
  <c r="N108" i="12"/>
  <c r="M38" i="14"/>
  <c r="H66" i="2"/>
  <c r="L71" i="14"/>
  <c r="F31" i="14"/>
  <c r="F27" i="14"/>
  <c r="F32" i="14"/>
  <c r="F33" i="14"/>
  <c r="F34" i="14"/>
  <c r="E25" i="14"/>
  <c r="D226" i="1"/>
  <c r="E33" i="14"/>
  <c r="N71" i="14"/>
  <c r="H33" i="8"/>
  <c r="N51" i="14"/>
  <c r="M71" i="14"/>
  <c r="D125" i="7"/>
  <c r="E28" i="14"/>
  <c r="L229" i="1"/>
  <c r="M51" i="14"/>
  <c r="L51" i="14"/>
  <c r="L51" i="8"/>
  <c r="O125" i="7"/>
  <c r="N125" i="7"/>
  <c r="M125" i="7"/>
  <c r="H125" i="7"/>
  <c r="D108" i="12"/>
  <c r="H108" i="12"/>
  <c r="M108" i="12"/>
  <c r="E55" i="8"/>
  <c r="H26" i="10"/>
  <c r="L214" i="1"/>
  <c r="E78" i="11"/>
  <c r="E77" i="11" s="1"/>
  <c r="I55" i="8"/>
  <c r="G31" i="14"/>
  <c r="O218" i="1"/>
  <c r="O216" i="1" s="1"/>
  <c r="O226" i="1" s="1"/>
  <c r="D32" i="11"/>
  <c r="D24" i="14"/>
  <c r="N240" i="4"/>
  <c r="M72" i="14" s="1"/>
  <c r="O240" i="4"/>
  <c r="N72" i="14" s="1"/>
  <c r="L80" i="4"/>
  <c r="L112" i="4"/>
  <c r="O348" i="4"/>
  <c r="M348" i="4"/>
  <c r="N348" i="4"/>
  <c r="M38" i="4"/>
  <c r="N38" i="4"/>
  <c r="O38" i="4"/>
  <c r="N79" i="14"/>
  <c r="N78" i="14"/>
  <c r="M82" i="14"/>
  <c r="N218" i="1"/>
  <c r="N216" i="1" s="1"/>
  <c r="N226" i="1" s="1"/>
  <c r="M218" i="1"/>
  <c r="H133" i="2"/>
  <c r="F35" i="14"/>
  <c r="J29" i="14"/>
  <c r="J34" i="14"/>
  <c r="F26" i="14"/>
  <c r="G28" i="14"/>
  <c r="F25" i="14"/>
  <c r="I29" i="14"/>
  <c r="I33" i="14"/>
  <c r="I34" i="14"/>
  <c r="F29" i="14"/>
  <c r="H29" i="14"/>
  <c r="F30" i="14"/>
  <c r="H33" i="14"/>
  <c r="G33" i="14" s="1"/>
  <c r="H34" i="14"/>
  <c r="N251" i="4"/>
  <c r="N82" i="14"/>
  <c r="K37" i="14"/>
  <c r="L78" i="14"/>
  <c r="G28" i="10"/>
  <c r="M76" i="14"/>
  <c r="L350" i="4"/>
  <c r="N39" i="14"/>
  <c r="L351" i="4"/>
  <c r="N53" i="14"/>
  <c r="D31" i="14"/>
  <c r="J24" i="14"/>
  <c r="M84" i="14"/>
  <c r="L84" i="14"/>
  <c r="G191" i="1"/>
  <c r="F26" i="10" s="1"/>
  <c r="F24" i="14"/>
  <c r="F191" i="1"/>
  <c r="E26" i="10" s="1"/>
  <c r="E24" i="14"/>
  <c r="M83" i="14"/>
  <c r="M70" i="14"/>
  <c r="M67" i="14"/>
  <c r="M66" i="14"/>
  <c r="M65" i="14"/>
  <c r="M63" i="14"/>
  <c r="M64" i="14"/>
  <c r="M62" i="14"/>
  <c r="M61" i="14"/>
  <c r="M60" i="14"/>
  <c r="M58" i="14"/>
  <c r="M59" i="14"/>
  <c r="M56" i="14"/>
  <c r="N49" i="14"/>
  <c r="L83" i="14"/>
  <c r="L70" i="14"/>
  <c r="L69" i="14"/>
  <c r="L67" i="14"/>
  <c r="L66" i="14"/>
  <c r="L64" i="14"/>
  <c r="L63" i="14"/>
  <c r="L62" i="14"/>
  <c r="L60" i="14"/>
  <c r="L59" i="14"/>
  <c r="L58" i="14"/>
  <c r="N40" i="14"/>
  <c r="J26" i="10"/>
  <c r="N83" i="14"/>
  <c r="N70" i="14"/>
  <c r="N66" i="14"/>
  <c r="N65" i="14"/>
  <c r="N64" i="14"/>
  <c r="N62" i="14"/>
  <c r="N61" i="14"/>
  <c r="N60" i="14"/>
  <c r="N58" i="14"/>
  <c r="N56" i="14"/>
  <c r="N46" i="14"/>
  <c r="N45" i="14"/>
  <c r="N54" i="14"/>
  <c r="M54" i="14"/>
  <c r="L54" i="14"/>
  <c r="M53" i="14"/>
  <c r="L53" i="14"/>
  <c r="L50" i="14"/>
  <c r="M49" i="14"/>
  <c r="L49" i="14"/>
  <c r="M47" i="14"/>
  <c r="M45" i="14"/>
  <c r="L45" i="14"/>
  <c r="M43" i="14"/>
  <c r="L43" i="14"/>
  <c r="M40" i="14"/>
  <c r="L40" i="14"/>
  <c r="D29" i="14"/>
  <c r="D33" i="14"/>
  <c r="E29" i="10"/>
  <c r="K36" i="14"/>
  <c r="M81" i="14"/>
  <c r="L86" i="14"/>
  <c r="N81" i="14"/>
  <c r="L65" i="14"/>
  <c r="L61" i="14"/>
  <c r="L56" i="14"/>
  <c r="N69" i="14"/>
  <c r="N67" i="14"/>
  <c r="N63" i="14"/>
  <c r="N59" i="14"/>
  <c r="N43" i="14"/>
  <c r="M69" i="14"/>
  <c r="M68" i="14"/>
  <c r="M41" i="14"/>
  <c r="M55" i="14"/>
  <c r="L57" i="14"/>
  <c r="L44" i="14"/>
  <c r="L42" i="14"/>
  <c r="N55" i="14"/>
  <c r="M57" i="14"/>
  <c r="L52" i="14"/>
  <c r="N57" i="14"/>
  <c r="M52" i="14"/>
  <c r="N48" i="14"/>
  <c r="L55" i="14"/>
  <c r="N52" i="14"/>
  <c r="F29" i="10"/>
  <c r="L85" i="14"/>
  <c r="M85" i="14"/>
  <c r="D29" i="10"/>
  <c r="N85" i="14"/>
  <c r="K55" i="8"/>
  <c r="J55" i="8"/>
  <c r="I86" i="2"/>
  <c r="H24" i="14"/>
  <c r="N151" i="2"/>
  <c r="K145" i="2"/>
  <c r="H145" i="2" s="1"/>
  <c r="J86" i="2"/>
  <c r="I24" i="14"/>
  <c r="O145" i="2"/>
  <c r="J29" i="10"/>
  <c r="G29" i="10" s="1"/>
  <c r="E130" i="2"/>
  <c r="H150" i="2"/>
  <c r="N148" i="2"/>
  <c r="L147" i="2"/>
  <c r="H70" i="2"/>
  <c r="L76" i="2"/>
  <c r="H134" i="2"/>
  <c r="H30" i="12"/>
  <c r="H38" i="14"/>
  <c r="G38" i="14" s="1"/>
  <c r="O148" i="2"/>
  <c r="G92" i="2"/>
  <c r="F25" i="10" s="1"/>
  <c r="L38" i="14"/>
  <c r="L48" i="2"/>
  <c r="L61" i="2"/>
  <c r="O100" i="2"/>
  <c r="L100" i="2" s="1"/>
  <c r="E53" i="11"/>
  <c r="O54" i="2"/>
  <c r="F92" i="2"/>
  <c r="E25" i="10" s="1"/>
  <c r="E92" i="2"/>
  <c r="D25" i="10" s="1"/>
  <c r="J92" i="2"/>
  <c r="I25" i="10" s="1"/>
  <c r="D101" i="7"/>
  <c r="H84" i="2"/>
  <c r="O101" i="7"/>
  <c r="N101" i="7"/>
  <c r="E33" i="11"/>
  <c r="H101" i="7"/>
  <c r="M101" i="7"/>
  <c r="L101" i="7" s="1"/>
  <c r="H84" i="12"/>
  <c r="D84" i="12"/>
  <c r="L310" i="4"/>
  <c r="L271" i="4"/>
  <c r="L275" i="4"/>
  <c r="L281" i="4"/>
  <c r="L289" i="4"/>
  <c r="L39" i="7"/>
  <c r="L39" i="4"/>
  <c r="L48" i="4"/>
  <c r="L53" i="4"/>
  <c r="L58" i="4"/>
  <c r="L64" i="4"/>
  <c r="O63" i="4"/>
  <c r="L69" i="4"/>
  <c r="L74" i="4"/>
  <c r="L232" i="4"/>
  <c r="L173" i="4"/>
  <c r="L181" i="4"/>
  <c r="L33" i="4"/>
  <c r="L41" i="4"/>
  <c r="L49" i="4"/>
  <c r="L54" i="4"/>
  <c r="L65" i="4"/>
  <c r="L70" i="4"/>
  <c r="L31" i="4"/>
  <c r="L129" i="4"/>
  <c r="L244" i="4"/>
  <c r="D34" i="1"/>
  <c r="D45" i="1"/>
  <c r="H56" i="1"/>
  <c r="D66" i="1"/>
  <c r="H27" i="14"/>
  <c r="H45" i="1"/>
  <c r="D71" i="1"/>
  <c r="D82" i="1"/>
  <c r="D40" i="1"/>
  <c r="H34" i="1"/>
  <c r="H40" i="1"/>
  <c r="D61" i="1"/>
  <c r="D56" i="1"/>
  <c r="D77" i="1"/>
  <c r="D87" i="1"/>
  <c r="H61" i="1"/>
  <c r="H77" i="1"/>
  <c r="H82" i="1"/>
  <c r="H87" i="1"/>
  <c r="H30" i="14"/>
  <c r="J27" i="14"/>
  <c r="I35" i="14"/>
  <c r="D27" i="14"/>
  <c r="I27" i="14"/>
  <c r="H35" i="14"/>
  <c r="J26" i="14"/>
  <c r="J25" i="14"/>
  <c r="I26" i="14"/>
  <c r="D26" i="14"/>
  <c r="D30" i="14"/>
  <c r="H25" i="14"/>
  <c r="I30" i="14"/>
  <c r="H26" i="14"/>
  <c r="D25" i="14"/>
  <c r="K23" i="14"/>
  <c r="I25" i="14"/>
  <c r="J30" i="14"/>
  <c r="J35" i="14"/>
  <c r="L332" i="4"/>
  <c r="L294" i="4"/>
  <c r="L295" i="4"/>
  <c r="L267" i="4"/>
  <c r="L272" i="4"/>
  <c r="L276" i="4"/>
  <c r="L282" i="4"/>
  <c r="L285" i="4"/>
  <c r="L290" i="4"/>
  <c r="L293" i="4"/>
  <c r="L298" i="4"/>
  <c r="L302" i="4"/>
  <c r="L253" i="4"/>
  <c r="L148" i="4"/>
  <c r="L121" i="4"/>
  <c r="L142" i="4"/>
  <c r="L155" i="4"/>
  <c r="O51" i="4"/>
  <c r="N55" i="4"/>
  <c r="O67" i="4"/>
  <c r="N92" i="2"/>
  <c r="M92" i="2"/>
  <c r="L82" i="2"/>
  <c r="N70" i="2"/>
  <c r="D70" i="2"/>
  <c r="D42" i="2"/>
  <c r="N145" i="2"/>
  <c r="M145" i="2"/>
  <c r="L145" i="2" s="1"/>
  <c r="O18" i="3"/>
  <c r="D18" i="3"/>
  <c r="D57" i="3" s="1"/>
  <c r="H18" i="3"/>
  <c r="H57" i="3" s="1"/>
  <c r="L19" i="3"/>
  <c r="L31" i="3"/>
  <c r="L34" i="3"/>
  <c r="L37" i="3"/>
  <c r="M38" i="8"/>
  <c r="L121" i="7"/>
  <c r="O60" i="7"/>
  <c r="L52" i="7"/>
  <c r="L53" i="7"/>
  <c r="L55" i="7"/>
  <c r="R55" i="7" s="1"/>
  <c r="L58" i="7"/>
  <c r="L59" i="7"/>
  <c r="L110" i="7"/>
  <c r="L104" i="7"/>
  <c r="L51" i="7"/>
  <c r="L46" i="7"/>
  <c r="L42" i="7"/>
  <c r="R42" i="7" s="1"/>
  <c r="L106" i="12"/>
  <c r="L105" i="12"/>
  <c r="N98" i="1"/>
  <c r="N95" i="1" s="1"/>
  <c r="O98" i="1"/>
  <c r="O95" i="1" s="1"/>
  <c r="L49" i="8"/>
  <c r="Q64" i="8" s="1"/>
  <c r="L37" i="8"/>
  <c r="L115" i="7"/>
  <c r="R115" i="7" s="1"/>
  <c r="L113" i="7"/>
  <c r="L112" i="7"/>
  <c r="L111" i="7"/>
  <c r="L109" i="7"/>
  <c r="L105" i="7"/>
  <c r="O118" i="7"/>
  <c r="L97" i="7"/>
  <c r="L96" i="7"/>
  <c r="L92" i="7"/>
  <c r="L75" i="7"/>
  <c r="L79" i="7"/>
  <c r="L36" i="7"/>
  <c r="L123" i="7"/>
  <c r="L122" i="7"/>
  <c r="Q137" i="7" s="1"/>
  <c r="L117" i="7"/>
  <c r="L114" i="7"/>
  <c r="L88" i="7"/>
  <c r="L87" i="7"/>
  <c r="L86" i="7"/>
  <c r="L85" i="7"/>
  <c r="R85" i="7" s="1"/>
  <c r="L83" i="7"/>
  <c r="L73" i="7"/>
  <c r="L72" i="7"/>
  <c r="L71" i="7"/>
  <c r="R71" i="7" s="1"/>
  <c r="L69" i="7"/>
  <c r="R69" i="7" s="1"/>
  <c r="L68" i="7"/>
  <c r="L38" i="7"/>
  <c r="L18" i="6"/>
  <c r="L19" i="6" s="1"/>
  <c r="F23" i="6"/>
  <c r="L81" i="4"/>
  <c r="L344" i="4" s="1"/>
  <c r="O55" i="4"/>
  <c r="L321" i="4"/>
  <c r="L37" i="4"/>
  <c r="L46" i="4"/>
  <c r="L52" i="4"/>
  <c r="L57" i="4"/>
  <c r="L62" i="4"/>
  <c r="L68" i="4"/>
  <c r="L73" i="4"/>
  <c r="L116" i="4"/>
  <c r="L147" i="4"/>
  <c r="L263" i="4"/>
  <c r="L297" i="4"/>
  <c r="L301" i="4"/>
  <c r="L306" i="4"/>
  <c r="L309" i="4"/>
  <c r="L314" i="4"/>
  <c r="L315" i="4"/>
  <c r="L331" i="4"/>
  <c r="M34" i="4"/>
  <c r="L35" i="4"/>
  <c r="M43" i="4"/>
  <c r="L44" i="4"/>
  <c r="M59" i="4"/>
  <c r="L60" i="4"/>
  <c r="N43" i="4"/>
  <c r="M55" i="4"/>
  <c r="L24" i="4"/>
  <c r="L32" i="4"/>
  <c r="L36" i="4"/>
  <c r="L42" i="4"/>
  <c r="L79" i="4"/>
  <c r="S359" i="4" s="1"/>
  <c r="L45" i="4"/>
  <c r="L50" i="4"/>
  <c r="L56" i="4"/>
  <c r="L61" i="4"/>
  <c r="L66" i="4"/>
  <c r="L72" i="4"/>
  <c r="L107" i="4"/>
  <c r="L130" i="4"/>
  <c r="L138" i="4"/>
  <c r="L156" i="4"/>
  <c r="L160" i="4"/>
  <c r="L164" i="4"/>
  <c r="L168" i="4"/>
  <c r="L177" i="4"/>
  <c r="L185" i="4"/>
  <c r="L189" i="4"/>
  <c r="L194" i="4"/>
  <c r="L198" i="4"/>
  <c r="L202" i="4"/>
  <c r="L206" i="4"/>
  <c r="L210" i="4"/>
  <c r="L214" i="4"/>
  <c r="L218" i="4"/>
  <c r="L222" i="4"/>
  <c r="L264" i="4"/>
  <c r="L268" i="4"/>
  <c r="L286" i="4"/>
  <c r="L305" i="4"/>
  <c r="L313" i="4"/>
  <c r="L322" i="4"/>
  <c r="O34" i="4"/>
  <c r="O43" i="4"/>
  <c r="N47" i="4"/>
  <c r="M51" i="4"/>
  <c r="O59" i="4"/>
  <c r="M67" i="4"/>
  <c r="N34" i="4"/>
  <c r="O47" i="4"/>
  <c r="N51" i="4"/>
  <c r="N67" i="4"/>
  <c r="M279" i="4"/>
  <c r="L74" i="14" s="1"/>
  <c r="M48" i="14"/>
  <c r="N47" i="14"/>
  <c r="M283" i="4"/>
  <c r="L75" i="14" s="1"/>
  <c r="M299" i="4"/>
  <c r="L79" i="14" s="1"/>
  <c r="C74" i="14"/>
  <c r="L41" i="14"/>
  <c r="M46" i="14"/>
  <c r="N265" i="4"/>
  <c r="N283" i="4"/>
  <c r="M75" i="14" s="1"/>
  <c r="L56" i="3"/>
  <c r="L55" i="3"/>
  <c r="L52" i="3"/>
  <c r="L51" i="3"/>
  <c r="L50" i="3"/>
  <c r="L36" i="3"/>
  <c r="L35" i="3"/>
  <c r="L24" i="3"/>
  <c r="L23" i="3"/>
  <c r="L22" i="3"/>
  <c r="L29" i="3"/>
  <c r="M70" i="2"/>
  <c r="M66" i="2"/>
  <c r="D62" i="2"/>
  <c r="N50" i="2"/>
  <c r="O46" i="2"/>
  <c r="N42" i="2"/>
  <c r="L27" i="2"/>
  <c r="L37" i="2"/>
  <c r="M133" i="2"/>
  <c r="L133" i="2" s="1"/>
  <c r="D142" i="2"/>
  <c r="D132" i="2"/>
  <c r="D148" i="2"/>
  <c r="L142" i="2"/>
  <c r="L132" i="2"/>
  <c r="L84" i="2"/>
  <c r="Q156" i="2" s="1"/>
  <c r="M42" i="2"/>
  <c r="L36" i="2"/>
  <c r="L28" i="2"/>
  <c r="L38" i="2"/>
  <c r="L34" i="2"/>
  <c r="L139" i="2"/>
  <c r="L45" i="2"/>
  <c r="O50" i="2"/>
  <c r="L64" i="2"/>
  <c r="H142" i="2"/>
  <c r="H138" i="2"/>
  <c r="L140" i="2"/>
  <c r="O62" i="2"/>
  <c r="K118" i="2"/>
  <c r="J27" i="10" s="1"/>
  <c r="G27" i="10" s="1"/>
  <c r="L69" i="2"/>
  <c r="O106" i="2"/>
  <c r="L106" i="2" s="1"/>
  <c r="L144" i="2"/>
  <c r="L138" i="2"/>
  <c r="D74" i="2"/>
  <c r="G118" i="2"/>
  <c r="D137" i="2"/>
  <c r="L32" i="2"/>
  <c r="L33" i="2"/>
  <c r="M134" i="2"/>
  <c r="L134" i="2" s="1"/>
  <c r="L29" i="2"/>
  <c r="O104" i="2"/>
  <c r="L104" i="2" s="1"/>
  <c r="L39" i="2"/>
  <c r="H132" i="2"/>
  <c r="L126" i="2"/>
  <c r="K92" i="2"/>
  <c r="J25" i="10" s="1"/>
  <c r="O42" i="2"/>
  <c r="D78" i="2"/>
  <c r="O96" i="2"/>
  <c r="L96" i="2" s="1"/>
  <c r="O110" i="2"/>
  <c r="L110" i="2" s="1"/>
  <c r="D134" i="2"/>
  <c r="D138" i="2"/>
  <c r="D150" i="2"/>
  <c r="H46" i="2"/>
  <c r="N78" i="2"/>
  <c r="H88" i="2"/>
  <c r="H92" i="2" s="1"/>
  <c r="H140" i="2"/>
  <c r="O120" i="2"/>
  <c r="O129" i="2" s="1"/>
  <c r="L125" i="2"/>
  <c r="M98" i="1"/>
  <c r="M95" i="1" s="1"/>
  <c r="L93" i="12"/>
  <c r="N43" i="12"/>
  <c r="L97" i="12"/>
  <c r="L24" i="12"/>
  <c r="L81" i="12"/>
  <c r="L79" i="12"/>
  <c r="L100" i="12"/>
  <c r="L92" i="12"/>
  <c r="C21" i="11"/>
  <c r="N41" i="14"/>
  <c r="C42" i="14"/>
  <c r="N50" i="14"/>
  <c r="O303" i="4"/>
  <c r="N80" i="14" s="1"/>
  <c r="M291" i="4"/>
  <c r="L77" i="14" s="1"/>
  <c r="M307" i="4"/>
  <c r="L81" i="14" s="1"/>
  <c r="M257" i="4"/>
  <c r="M44" i="14"/>
  <c r="M50" i="14"/>
  <c r="O323" i="4"/>
  <c r="N84" i="14" s="1"/>
  <c r="N44" i="14"/>
  <c r="M261" i="4"/>
  <c r="N291" i="4"/>
  <c r="M77" i="14" s="1"/>
  <c r="O319" i="4"/>
  <c r="C46" i="14"/>
  <c r="M42" i="14"/>
  <c r="N30" i="4"/>
  <c r="O283" i="4"/>
  <c r="N75" i="14" s="1"/>
  <c r="M303" i="4"/>
  <c r="L80" i="14" s="1"/>
  <c r="M343" i="4"/>
  <c r="O265" i="4"/>
  <c r="N299" i="4"/>
  <c r="M79" i="14" s="1"/>
  <c r="H38" i="8"/>
  <c r="H55" i="8" s="1"/>
  <c r="L44" i="2"/>
  <c r="H143" i="2"/>
  <c r="N303" i="4"/>
  <c r="M80" i="14" s="1"/>
  <c r="L68" i="14"/>
  <c r="N63" i="4"/>
  <c r="M63" i="4"/>
  <c r="N59" i="4"/>
  <c r="L43" i="7"/>
  <c r="R43" i="7" s="1"/>
  <c r="M60" i="7"/>
  <c r="L120" i="7"/>
  <c r="H118" i="7"/>
  <c r="L106" i="7"/>
  <c r="L116" i="7"/>
  <c r="R116" i="7" s="1"/>
  <c r="L108" i="7"/>
  <c r="L90" i="7"/>
  <c r="R90" i="7" s="1"/>
  <c r="L39" i="3"/>
  <c r="M62" i="2"/>
  <c r="N58" i="2"/>
  <c r="N46" i="2"/>
  <c r="H24" i="2"/>
  <c r="N329" i="4"/>
  <c r="C83" i="14"/>
  <c r="O261" i="4"/>
  <c r="N68" i="14"/>
  <c r="M136" i="2"/>
  <c r="L136" i="2" s="1"/>
  <c r="L30" i="2"/>
  <c r="O279" i="4"/>
  <c r="N74" i="14" s="1"/>
  <c r="M71" i="4"/>
  <c r="O114" i="2"/>
  <c r="D114" i="2"/>
  <c r="M149" i="2"/>
  <c r="C77" i="14"/>
  <c r="N146" i="2"/>
  <c r="L49" i="2"/>
  <c r="M58" i="2"/>
  <c r="L54" i="7"/>
  <c r="D58" i="2"/>
  <c r="E23" i="6"/>
  <c r="L39" i="12"/>
  <c r="L88" i="12"/>
  <c r="N62" i="2"/>
  <c r="H58" i="2"/>
  <c r="L54" i="3"/>
  <c r="L53" i="3"/>
  <c r="N23" i="6"/>
  <c r="K23" i="6"/>
  <c r="L49" i="7"/>
  <c r="L94" i="7"/>
  <c r="L91" i="7"/>
  <c r="R91" i="7" s="1"/>
  <c r="L89" i="7"/>
  <c r="M287" i="4"/>
  <c r="L76" i="14" s="1"/>
  <c r="K76" i="14" s="1"/>
  <c r="D133" i="2"/>
  <c r="D141" i="2"/>
  <c r="D146" i="2"/>
  <c r="L87" i="12"/>
  <c r="L103" i="12"/>
  <c r="L230" i="1"/>
  <c r="N150" i="2"/>
  <c r="L73" i="2"/>
  <c r="L65" i="2"/>
  <c r="L80" i="2"/>
  <c r="M118" i="2"/>
  <c r="H141" i="2"/>
  <c r="H139" i="2"/>
  <c r="H136" i="2"/>
  <c r="L21" i="3"/>
  <c r="L30" i="3"/>
  <c r="L40" i="7"/>
  <c r="N47" i="7"/>
  <c r="L57" i="7"/>
  <c r="N118" i="7"/>
  <c r="O71" i="4"/>
  <c r="L84" i="7"/>
  <c r="D96" i="2"/>
  <c r="L28" i="12"/>
  <c r="R45" i="7" s="1"/>
  <c r="L21" i="12"/>
  <c r="L19" i="12"/>
  <c r="L32" i="12"/>
  <c r="L33" i="12"/>
  <c r="L35" i="12"/>
  <c r="L36" i="12"/>
  <c r="L75" i="12"/>
  <c r="L70" i="12"/>
  <c r="L53" i="12"/>
  <c r="H42" i="2"/>
  <c r="L68" i="2"/>
  <c r="L66" i="2" s="1"/>
  <c r="E24" i="11"/>
  <c r="E37" i="11"/>
  <c r="L25" i="3"/>
  <c r="L45" i="3"/>
  <c r="L20" i="3"/>
  <c r="L33" i="3"/>
  <c r="L27" i="3"/>
  <c r="M123" i="1"/>
  <c r="M111" i="1"/>
  <c r="O127" i="1"/>
  <c r="O51" i="1"/>
  <c r="L134" i="1"/>
  <c r="L121" i="1"/>
  <c r="N51" i="1"/>
  <c r="M51" i="1"/>
  <c r="L99" i="1"/>
  <c r="N135" i="1"/>
  <c r="M131" i="1"/>
  <c r="H153" i="1"/>
  <c r="H191" i="1" s="1"/>
  <c r="D153" i="1"/>
  <c r="D191" i="1" s="1"/>
  <c r="O82" i="1"/>
  <c r="L64" i="1"/>
  <c r="N193" i="1"/>
  <c r="N196" i="1" s="1"/>
  <c r="D230" i="1"/>
  <c r="L220" i="1"/>
  <c r="M153" i="1"/>
  <c r="M191" i="1" s="1"/>
  <c r="O27" i="1"/>
  <c r="D107" i="1"/>
  <c r="L47" i="1"/>
  <c r="L42" i="1"/>
  <c r="M87" i="1"/>
  <c r="H135" i="1"/>
  <c r="N123" i="1"/>
  <c r="N119" i="1"/>
  <c r="H103" i="1"/>
  <c r="L221" i="1"/>
  <c r="G93" i="1"/>
  <c r="L219" i="1"/>
  <c r="L46" i="1"/>
  <c r="L88" i="1"/>
  <c r="L146" i="1"/>
  <c r="L137" i="1"/>
  <c r="O135" i="1"/>
  <c r="O131" i="1"/>
  <c r="L130" i="1"/>
  <c r="L120" i="1"/>
  <c r="L224" i="1"/>
  <c r="L142" i="1"/>
  <c r="H151" i="1"/>
  <c r="N153" i="1"/>
  <c r="N191" i="1" s="1"/>
  <c r="J93" i="1"/>
  <c r="M127" i="1"/>
  <c r="M40" i="1"/>
  <c r="N34" i="1"/>
  <c r="L37" i="1"/>
  <c r="L35" i="1"/>
  <c r="L63" i="1"/>
  <c r="N61" i="1"/>
  <c r="L89" i="1"/>
  <c r="N87" i="1"/>
  <c r="N77" i="1"/>
  <c r="M66" i="1"/>
  <c r="N139" i="1"/>
  <c r="L112" i="1"/>
  <c r="N103" i="1"/>
  <c r="M119" i="1"/>
  <c r="N27" i="1"/>
  <c r="L41" i="1"/>
  <c r="L38" i="1"/>
  <c r="L62" i="1"/>
  <c r="L57" i="1"/>
  <c r="L54" i="1"/>
  <c r="L85" i="1"/>
  <c r="L74" i="1"/>
  <c r="L138" i="1"/>
  <c r="L136" i="1"/>
  <c r="L133" i="1"/>
  <c r="L132" i="1"/>
  <c r="L129" i="1"/>
  <c r="L128" i="1"/>
  <c r="L126" i="1"/>
  <c r="L125" i="1"/>
  <c r="O123" i="1"/>
  <c r="L122" i="1"/>
  <c r="L116" i="1"/>
  <c r="O111" i="1"/>
  <c r="D139" i="1"/>
  <c r="E93" i="1"/>
  <c r="L48" i="1"/>
  <c r="N45" i="1"/>
  <c r="O56" i="1"/>
  <c r="N56" i="1"/>
  <c r="M56" i="1"/>
  <c r="L53" i="1"/>
  <c r="L92" i="1"/>
  <c r="L73" i="1"/>
  <c r="H139" i="1"/>
  <c r="L114" i="1"/>
  <c r="N151" i="1"/>
  <c r="L150" i="1"/>
  <c r="Q238" i="1" s="1"/>
  <c r="L33" i="1"/>
  <c r="K93" i="1"/>
  <c r="N107" i="1"/>
  <c r="L100" i="1"/>
  <c r="D115" i="1"/>
  <c r="D143" i="1"/>
  <c r="L36" i="1"/>
  <c r="L90" i="1"/>
  <c r="L83" i="1"/>
  <c r="L80" i="1"/>
  <c r="L140" i="1"/>
  <c r="L117" i="1"/>
  <c r="L109" i="1"/>
  <c r="L101" i="1"/>
  <c r="L96" i="1"/>
  <c r="L144" i="1"/>
  <c r="O23" i="6"/>
  <c r="M19" i="6"/>
  <c r="M23" i="6" s="1"/>
  <c r="F118" i="2"/>
  <c r="E27" i="10" s="1"/>
  <c r="F144" i="2"/>
  <c r="F130" i="2" s="1"/>
  <c r="C56" i="14"/>
  <c r="C58" i="14"/>
  <c r="C60" i="14"/>
  <c r="M47" i="8"/>
  <c r="L47" i="8" s="1"/>
  <c r="L46" i="8"/>
  <c r="Q60" i="8" s="1"/>
  <c r="H119" i="1"/>
  <c r="L58" i="1"/>
  <c r="L26" i="2"/>
  <c r="D108" i="2"/>
  <c r="O108" i="2"/>
  <c r="L108" i="2" s="1"/>
  <c r="O102" i="2"/>
  <c r="L102" i="2" s="1"/>
  <c r="D102" i="2"/>
  <c r="H107" i="1"/>
  <c r="D101" i="12"/>
  <c r="D54" i="2"/>
  <c r="F86" i="2"/>
  <c r="G86" i="2"/>
  <c r="D135" i="2"/>
  <c r="D143" i="2"/>
  <c r="C71" i="14"/>
  <c r="O143" i="1"/>
  <c r="L60" i="2"/>
  <c r="L58" i="2" s="1"/>
  <c r="O58" i="2"/>
  <c r="D43" i="12"/>
  <c r="C61" i="14"/>
  <c r="D151" i="1"/>
  <c r="L86" i="12"/>
  <c r="N66" i="1"/>
  <c r="N71" i="1"/>
  <c r="L68" i="1"/>
  <c r="L113" i="1"/>
  <c r="L91" i="1"/>
  <c r="D193" i="1"/>
  <c r="D196" i="1" s="1"/>
  <c r="D60" i="7"/>
  <c r="M103" i="1"/>
  <c r="L154" i="1"/>
  <c r="L195" i="1"/>
  <c r="L194" i="1"/>
  <c r="L223" i="1"/>
  <c r="L135" i="2"/>
  <c r="D119" i="1"/>
  <c r="D123" i="1"/>
  <c r="D127" i="1"/>
  <c r="D135" i="1"/>
  <c r="D88" i="2"/>
  <c r="D92" i="2" s="1"/>
  <c r="D50" i="2"/>
  <c r="D149" i="2"/>
  <c r="D145" i="2"/>
  <c r="I109" i="12"/>
  <c r="L42" i="12"/>
  <c r="L58" i="12"/>
  <c r="L56" i="12"/>
  <c r="L55" i="12"/>
  <c r="L96" i="12"/>
  <c r="L95" i="12"/>
  <c r="L94" i="12"/>
  <c r="L59" i="1"/>
  <c r="L52" i="1"/>
  <c r="O77" i="1"/>
  <c r="L79" i="1"/>
  <c r="L69" i="1"/>
  <c r="N127" i="1"/>
  <c r="L102" i="1"/>
  <c r="L222" i="1"/>
  <c r="H50" i="2"/>
  <c r="N54" i="2"/>
  <c r="L72" i="2"/>
  <c r="N74" i="2"/>
  <c r="H149" i="2"/>
  <c r="L48" i="3"/>
  <c r="L47" i="3"/>
  <c r="L46" i="3"/>
  <c r="H23" i="6"/>
  <c r="K126" i="7"/>
  <c r="L100" i="7"/>
  <c r="R100" i="7" s="1"/>
  <c r="L99" i="7"/>
  <c r="L98" i="7"/>
  <c r="L95" i="7"/>
  <c r="O291" i="4"/>
  <c r="N77" i="14" s="1"/>
  <c r="D139" i="2"/>
  <c r="D140" i="2"/>
  <c r="D147" i="2"/>
  <c r="L37" i="12"/>
  <c r="L82" i="12"/>
  <c r="L80" i="12"/>
  <c r="L78" i="12"/>
  <c r="L77" i="12"/>
  <c r="L76" i="12"/>
  <c r="L72" i="12"/>
  <c r="L71" i="12"/>
  <c r="L69" i="12"/>
  <c r="L66" i="12"/>
  <c r="L104" i="12"/>
  <c r="M45" i="1"/>
  <c r="O45" i="1"/>
  <c r="O34" i="1"/>
  <c r="N82" i="1"/>
  <c r="O71" i="1"/>
  <c r="N115" i="1"/>
  <c r="O151" i="1"/>
  <c r="M46" i="2"/>
  <c r="I92" i="2"/>
  <c r="H25" i="10" s="1"/>
  <c r="I23" i="6"/>
  <c r="H47" i="7"/>
  <c r="N343" i="4"/>
  <c r="N83" i="4"/>
  <c r="N118" i="2"/>
  <c r="H148" i="2"/>
  <c r="H120" i="2"/>
  <c r="H129" i="2" s="1"/>
  <c r="L41" i="3"/>
  <c r="L40" i="3"/>
  <c r="L38" i="3"/>
  <c r="M273" i="4"/>
  <c r="L273" i="4" s="1"/>
  <c r="N38" i="8"/>
  <c r="N55" i="8" s="1"/>
  <c r="L47" i="14"/>
  <c r="N261" i="4"/>
  <c r="C80" i="14"/>
  <c r="M265" i="4"/>
  <c r="L62" i="12"/>
  <c r="E22" i="11"/>
  <c r="D21" i="11"/>
  <c r="E28" i="11"/>
  <c r="L124" i="2"/>
  <c r="M30" i="4"/>
  <c r="N71" i="4"/>
  <c r="D35" i="14"/>
  <c r="N143" i="1"/>
  <c r="I93" i="1"/>
  <c r="O343" i="4"/>
  <c r="O150" i="2"/>
  <c r="E126" i="7"/>
  <c r="D23" i="6"/>
  <c r="M319" i="4"/>
  <c r="M338" i="4" s="1"/>
  <c r="C65" i="14"/>
  <c r="L43" i="3"/>
  <c r="N18" i="3"/>
  <c r="M150" i="2"/>
  <c r="D120" i="2"/>
  <c r="D129" i="2" s="1"/>
  <c r="L41" i="2"/>
  <c r="D24" i="2"/>
  <c r="I130" i="2"/>
  <c r="E86" i="2"/>
  <c r="M148" i="2"/>
  <c r="L148" i="2" s="1"/>
  <c r="L32" i="1"/>
  <c r="C70" i="14"/>
  <c r="C23" i="14"/>
  <c r="C37" i="14"/>
  <c r="C45" i="14"/>
  <c r="C57" i="14"/>
  <c r="C48" i="14"/>
  <c r="C43" i="14"/>
  <c r="C47" i="14"/>
  <c r="C85" i="14"/>
  <c r="C55" i="14"/>
  <c r="C36" i="14"/>
  <c r="H101" i="12"/>
  <c r="J109" i="12"/>
  <c r="L43" i="1"/>
  <c r="O40" i="1"/>
  <c r="O149" i="2"/>
  <c r="L40" i="2"/>
  <c r="M311" i="4"/>
  <c r="L82" i="14" s="1"/>
  <c r="O193" i="1"/>
  <c r="O196" i="1" s="1"/>
  <c r="G196" i="1"/>
  <c r="L24" i="1"/>
  <c r="L118" i="1"/>
  <c r="M115" i="1"/>
  <c r="N66" i="2"/>
  <c r="L70" i="7"/>
  <c r="I147" i="1"/>
  <c r="H24" i="10" s="1"/>
  <c r="H95" i="1"/>
  <c r="Q22" i="6"/>
  <c r="L22" i="6"/>
  <c r="D136" i="2"/>
  <c r="L20" i="12"/>
  <c r="L45" i="12"/>
  <c r="L47" i="12" s="1"/>
  <c r="L51" i="12"/>
  <c r="L67" i="1"/>
  <c r="O66" i="1"/>
  <c r="O61" i="1"/>
  <c r="L141" i="1"/>
  <c r="M139" i="1"/>
  <c r="M141" i="2"/>
  <c r="L141" i="2" s="1"/>
  <c r="L35" i="2"/>
  <c r="Q155" i="2" s="1"/>
  <c r="P35" i="10" s="1"/>
  <c r="L52" i="2"/>
  <c r="O143" i="2"/>
  <c r="K144" i="2"/>
  <c r="H94" i="2"/>
  <c r="H118" i="2" s="1"/>
  <c r="L26" i="3"/>
  <c r="M57" i="3"/>
  <c r="L40" i="8"/>
  <c r="Q63" i="8" s="1"/>
  <c r="M41" i="8"/>
  <c r="M269" i="4"/>
  <c r="L269" i="4" s="1"/>
  <c r="G144" i="2"/>
  <c r="E109" i="12"/>
  <c r="N101" i="12"/>
  <c r="M135" i="1"/>
  <c r="H127" i="1"/>
  <c r="E147" i="1"/>
  <c r="D24" i="10" s="1"/>
  <c r="O153" i="1"/>
  <c r="O191" i="1" s="1"/>
  <c r="L72" i="1"/>
  <c r="M118" i="7"/>
  <c r="L118" i="7" s="1"/>
  <c r="O112" i="2"/>
  <c r="L112" i="2" s="1"/>
  <c r="F147" i="1"/>
  <c r="E24" i="10" s="1"/>
  <c r="D98" i="1"/>
  <c r="D95" i="1" s="1"/>
  <c r="D47" i="7"/>
  <c r="G126" i="7"/>
  <c r="O43" i="12"/>
  <c r="L40" i="12"/>
  <c r="L41" i="12"/>
  <c r="K109" i="12"/>
  <c r="N143" i="2"/>
  <c r="J126" i="7"/>
  <c r="N273" i="4"/>
  <c r="L53" i="2"/>
  <c r="M50" i="2"/>
  <c r="G23" i="6"/>
  <c r="L110" i="1"/>
  <c r="M107" i="1"/>
  <c r="L104" i="1"/>
  <c r="O103" i="1"/>
  <c r="L97" i="1"/>
  <c r="N149" i="2"/>
  <c r="N120" i="2"/>
  <c r="N129" i="2" s="1"/>
  <c r="L62" i="7"/>
  <c r="M82" i="1"/>
  <c r="H54" i="2"/>
  <c r="E196" i="1"/>
  <c r="D27" i="10" s="1"/>
  <c r="M193" i="1"/>
  <c r="O98" i="2"/>
  <c r="L98" i="2" s="1"/>
  <c r="D98" i="2"/>
  <c r="L91" i="12"/>
  <c r="M101" i="12"/>
  <c r="M81" i="2"/>
  <c r="H78" i="2"/>
  <c r="L41" i="7"/>
  <c r="R41" i="7" s="1"/>
  <c r="M47" i="7"/>
  <c r="O47" i="7"/>
  <c r="L37" i="7"/>
  <c r="R37" i="7" s="1"/>
  <c r="M34" i="1"/>
  <c r="F126" i="7"/>
  <c r="N40" i="1"/>
  <c r="H123" i="1"/>
  <c r="C82" i="14"/>
  <c r="L49" i="1"/>
  <c r="O57" i="3"/>
  <c r="L82" i="7"/>
  <c r="O24" i="2"/>
  <c r="L36" i="8"/>
  <c r="D118" i="7"/>
  <c r="F109" i="12"/>
  <c r="D46" i="2"/>
  <c r="G147" i="1"/>
  <c r="F24" i="10" s="1"/>
  <c r="L34" i="12"/>
  <c r="M43" i="12"/>
  <c r="O101" i="12"/>
  <c r="M61" i="1"/>
  <c r="H131" i="1"/>
  <c r="O119" i="1"/>
  <c r="J130" i="2"/>
  <c r="J147" i="1"/>
  <c r="E57" i="3"/>
  <c r="D26" i="10" s="1"/>
  <c r="M77" i="1"/>
  <c r="L78" i="1"/>
  <c r="L31" i="2"/>
  <c r="M137" i="2"/>
  <c r="D103" i="1"/>
  <c r="G109" i="12"/>
  <c r="D38" i="8"/>
  <c r="D55" i="8" s="1"/>
  <c r="L18" i="12"/>
  <c r="H43" i="12"/>
  <c r="L89" i="12"/>
  <c r="L124" i="1"/>
  <c r="N24" i="2"/>
  <c r="H62" i="2"/>
  <c r="K86" i="2"/>
  <c r="L114" i="2"/>
  <c r="H60" i="7"/>
  <c r="K147" i="1"/>
  <c r="J24" i="10" s="1"/>
  <c r="O116" i="2"/>
  <c r="L116" i="2" s="1"/>
  <c r="D116" i="2"/>
  <c r="L145" i="1"/>
  <c r="M143" i="1"/>
  <c r="O107" i="1"/>
  <c r="L108" i="1"/>
  <c r="L56" i="2"/>
  <c r="M77" i="2"/>
  <c r="H74" i="2"/>
  <c r="F93" i="1"/>
  <c r="D152" i="2"/>
  <c r="D131" i="1"/>
  <c r="C67" i="14"/>
  <c r="L22" i="12"/>
  <c r="O87" i="1"/>
  <c r="M71" i="1"/>
  <c r="M143" i="2"/>
  <c r="O30" i="4"/>
  <c r="O353" i="4" s="1"/>
  <c r="L353" i="4" s="1"/>
  <c r="C52" i="11"/>
  <c r="C51" i="11" s="1"/>
  <c r="M120" i="2"/>
  <c r="M129" i="2" s="1"/>
  <c r="L129" i="2" s="1"/>
  <c r="C84" i="14"/>
  <c r="L84" i="1"/>
  <c r="O139" i="1"/>
  <c r="O115" i="1"/>
  <c r="N111" i="1"/>
  <c r="M151" i="1"/>
  <c r="M24" i="2"/>
  <c r="O70" i="2"/>
  <c r="L49" i="3"/>
  <c r="L42" i="3"/>
  <c r="L32" i="3"/>
  <c r="L44" i="7"/>
  <c r="R44" i="7" s="1"/>
  <c r="L56" i="7"/>
  <c r="R56" i="7" s="1"/>
  <c r="L93" i="7"/>
  <c r="H115" i="1"/>
  <c r="M47" i="4"/>
  <c r="C39" i="14"/>
  <c r="L67" i="12"/>
  <c r="H143" i="1"/>
  <c r="N319" i="4"/>
  <c r="L127" i="2"/>
  <c r="L105" i="1"/>
  <c r="L198" i="1"/>
  <c r="O66" i="2"/>
  <c r="O74" i="2"/>
  <c r="L44" i="3"/>
  <c r="L28" i="3"/>
  <c r="L50" i="7"/>
  <c r="L103" i="7"/>
  <c r="I126" i="7"/>
  <c r="H111" i="1"/>
  <c r="C50" i="14"/>
  <c r="L65" i="12"/>
  <c r="C32" i="11"/>
  <c r="C49" i="14"/>
  <c r="C51" i="14"/>
  <c r="C52" i="14"/>
  <c r="C68" i="14"/>
  <c r="C64" i="14"/>
  <c r="C40" i="14"/>
  <c r="C66" i="14"/>
  <c r="C53" i="14"/>
  <c r="L32" i="14" l="1"/>
  <c r="M151" i="2"/>
  <c r="R70" i="7"/>
  <c r="L38" i="8"/>
  <c r="K71" i="14"/>
  <c r="M317" i="4"/>
  <c r="N317" i="4"/>
  <c r="O317" i="4"/>
  <c r="M349" i="4"/>
  <c r="M339" i="4" s="1"/>
  <c r="N349" i="4"/>
  <c r="N339" i="4" s="1"/>
  <c r="O349" i="4"/>
  <c r="L151" i="1"/>
  <c r="R50" i="7"/>
  <c r="L57" i="3"/>
  <c r="N32" i="14"/>
  <c r="N338" i="4"/>
  <c r="L42" i="2"/>
  <c r="O339" i="4"/>
  <c r="L125" i="7"/>
  <c r="M32" i="14"/>
  <c r="L29" i="14"/>
  <c r="L46" i="2"/>
  <c r="L60" i="7"/>
  <c r="O251" i="4"/>
  <c r="L47" i="7"/>
  <c r="I227" i="1"/>
  <c r="S356" i="4"/>
  <c r="S361" i="4"/>
  <c r="R123" i="7"/>
  <c r="L108" i="12"/>
  <c r="E88" i="14"/>
  <c r="S360" i="4"/>
  <c r="G26" i="10"/>
  <c r="L191" i="1"/>
  <c r="F88" i="14"/>
  <c r="K227" i="1"/>
  <c r="E227" i="1"/>
  <c r="E23" i="10"/>
  <c r="F227" i="1"/>
  <c r="F23" i="10"/>
  <c r="G227" i="1"/>
  <c r="I23" i="10"/>
  <c r="J227" i="1"/>
  <c r="R122" i="7"/>
  <c r="L218" i="1"/>
  <c r="Q241" i="1" s="1"/>
  <c r="I24" i="10"/>
  <c r="J23" i="10"/>
  <c r="H23" i="10"/>
  <c r="L33" i="8"/>
  <c r="Q62" i="8"/>
  <c r="Q67" i="8" s="1"/>
  <c r="R93" i="7"/>
  <c r="R98" i="7"/>
  <c r="R82" i="7"/>
  <c r="R106" i="7"/>
  <c r="R114" i="7"/>
  <c r="Q36" i="7"/>
  <c r="R96" i="7"/>
  <c r="R109" i="7"/>
  <c r="R110" i="7"/>
  <c r="R53" i="7"/>
  <c r="R99" i="7"/>
  <c r="R57" i="7"/>
  <c r="R89" i="7"/>
  <c r="R38" i="7"/>
  <c r="R72" i="7"/>
  <c r="R86" i="7"/>
  <c r="R117" i="7"/>
  <c r="R79" i="7"/>
  <c r="R97" i="7"/>
  <c r="R111" i="7"/>
  <c r="R59" i="7"/>
  <c r="R52" i="7"/>
  <c r="R84" i="7"/>
  <c r="R108" i="7"/>
  <c r="R73" i="7"/>
  <c r="R87" i="7"/>
  <c r="R75" i="7"/>
  <c r="R112" i="7"/>
  <c r="R51" i="7"/>
  <c r="R58" i="7"/>
  <c r="R39" i="7"/>
  <c r="R95" i="7"/>
  <c r="R94" i="7"/>
  <c r="R54" i="7"/>
  <c r="R83" i="7"/>
  <c r="R88" i="7"/>
  <c r="R92" i="7"/>
  <c r="R105" i="7"/>
  <c r="R113" i="7"/>
  <c r="R104" i="7"/>
  <c r="R121" i="7"/>
  <c r="K82" i="14"/>
  <c r="K84" i="14"/>
  <c r="L125" i="4"/>
  <c r="L240" i="4"/>
  <c r="L72" i="14"/>
  <c r="K72" i="14" s="1"/>
  <c r="D23" i="10"/>
  <c r="K78" i="14"/>
  <c r="M251" i="4"/>
  <c r="L26" i="10" s="1"/>
  <c r="K79" i="14"/>
  <c r="L348" i="4"/>
  <c r="L38" i="4"/>
  <c r="K50" i="14"/>
  <c r="M216" i="1"/>
  <c r="M226" i="1" s="1"/>
  <c r="L226" i="1" s="1"/>
  <c r="K81" i="14"/>
  <c r="K51" i="14"/>
  <c r="G29" i="14"/>
  <c r="G24" i="14"/>
  <c r="E52" i="11"/>
  <c r="E51" i="11" s="1"/>
  <c r="G34" i="14"/>
  <c r="K67" i="14"/>
  <c r="K40" i="14"/>
  <c r="N33" i="14"/>
  <c r="L63" i="4"/>
  <c r="M33" i="14"/>
  <c r="K53" i="14"/>
  <c r="M39" i="14"/>
  <c r="L39" i="14"/>
  <c r="K39" i="14" s="1"/>
  <c r="K65" i="14"/>
  <c r="K45" i="14"/>
  <c r="K62" i="14"/>
  <c r="K56" i="14"/>
  <c r="K70" i="14"/>
  <c r="K69" i="14"/>
  <c r="K63" i="14"/>
  <c r="K58" i="14"/>
  <c r="K59" i="14"/>
  <c r="K61" i="14"/>
  <c r="K60" i="14"/>
  <c r="K66" i="14"/>
  <c r="K54" i="14"/>
  <c r="K43" i="14"/>
  <c r="K49" i="14"/>
  <c r="K83" i="14"/>
  <c r="K64" i="14"/>
  <c r="K57" i="14"/>
  <c r="Q232" i="1"/>
  <c r="M29" i="14"/>
  <c r="M28" i="14"/>
  <c r="N34" i="14"/>
  <c r="M34" i="14"/>
  <c r="N28" i="14"/>
  <c r="N31" i="14"/>
  <c r="N29" i="14"/>
  <c r="K77" i="14"/>
  <c r="K74" i="14"/>
  <c r="K75" i="14"/>
  <c r="M24" i="14"/>
  <c r="M31" i="14"/>
  <c r="K55" i="14"/>
  <c r="M86" i="14"/>
  <c r="L31" i="14"/>
  <c r="K47" i="14"/>
  <c r="N24" i="14"/>
  <c r="K68" i="14"/>
  <c r="K52" i="14"/>
  <c r="K41" i="14"/>
  <c r="N42" i="14"/>
  <c r="K42" i="14" s="1"/>
  <c r="K44" i="14"/>
  <c r="L46" i="14"/>
  <c r="K46" i="14" s="1"/>
  <c r="L48" i="14"/>
  <c r="K48" i="14" s="1"/>
  <c r="R68" i="7"/>
  <c r="Q136" i="7"/>
  <c r="K85" i="14"/>
  <c r="R120" i="7"/>
  <c r="Q135" i="7"/>
  <c r="R103" i="7"/>
  <c r="Q134" i="7"/>
  <c r="R62" i="7"/>
  <c r="Q133" i="7"/>
  <c r="R49" i="7"/>
  <c r="Q130" i="7"/>
  <c r="R46" i="7"/>
  <c r="Q128" i="7"/>
  <c r="R40" i="7"/>
  <c r="Q154" i="2"/>
  <c r="O151" i="2"/>
  <c r="L151" i="2" s="1"/>
  <c r="Q163" i="2"/>
  <c r="F27" i="10"/>
  <c r="C27" i="10" s="1"/>
  <c r="C107" i="11"/>
  <c r="C112" i="11" s="1"/>
  <c r="M25" i="10"/>
  <c r="Q235" i="1"/>
  <c r="G24" i="10"/>
  <c r="L25" i="10"/>
  <c r="G25" i="10"/>
  <c r="R36" i="7"/>
  <c r="M55" i="8"/>
  <c r="L30" i="12"/>
  <c r="N26" i="10"/>
  <c r="C59" i="14"/>
  <c r="L257" i="4"/>
  <c r="M29" i="10"/>
  <c r="L149" i="2"/>
  <c r="R64" i="7"/>
  <c r="L23" i="6"/>
  <c r="L84" i="12"/>
  <c r="Q20" i="6"/>
  <c r="Q26" i="6" s="1"/>
  <c r="E32" i="11"/>
  <c r="L18" i="3"/>
  <c r="Q26" i="3"/>
  <c r="Q25" i="3"/>
  <c r="L343" i="4"/>
  <c r="C24" i="14"/>
  <c r="K80" i="14"/>
  <c r="L67" i="4"/>
  <c r="L51" i="4"/>
  <c r="L71" i="4"/>
  <c r="G27" i="14"/>
  <c r="G35" i="14"/>
  <c r="G30" i="14"/>
  <c r="G26" i="14"/>
  <c r="G25" i="14"/>
  <c r="G32" i="14"/>
  <c r="N27" i="14"/>
  <c r="M27" i="10"/>
  <c r="L27" i="14"/>
  <c r="M35" i="14"/>
  <c r="N35" i="14"/>
  <c r="M30" i="14"/>
  <c r="L30" i="14"/>
  <c r="N30" i="14"/>
  <c r="L323" i="4"/>
  <c r="L26" i="14"/>
  <c r="L287" i="4"/>
  <c r="L307" i="4"/>
  <c r="L299" i="4"/>
  <c r="N26" i="14"/>
  <c r="L311" i="4"/>
  <c r="N25" i="14"/>
  <c r="L291" i="4"/>
  <c r="L55" i="4"/>
  <c r="L47" i="4"/>
  <c r="M26" i="14"/>
  <c r="M25" i="14"/>
  <c r="L43" i="4"/>
  <c r="L30" i="4"/>
  <c r="L25" i="14"/>
  <c r="M27" i="14"/>
  <c r="L35" i="14"/>
  <c r="N57" i="3"/>
  <c r="M83" i="4"/>
  <c r="L77" i="4"/>
  <c r="L283" i="4"/>
  <c r="L319" i="4"/>
  <c r="L279" i="4"/>
  <c r="L265" i="4"/>
  <c r="L303" i="4"/>
  <c r="L261" i="4"/>
  <c r="S363" i="4" s="1"/>
  <c r="L59" i="4"/>
  <c r="L34" i="4"/>
  <c r="L62" i="2"/>
  <c r="C38" i="14"/>
  <c r="L70" i="2"/>
  <c r="L120" i="2"/>
  <c r="C41" i="14"/>
  <c r="L98" i="1"/>
  <c r="Q236" i="1" s="1"/>
  <c r="C78" i="14"/>
  <c r="C69" i="14"/>
  <c r="N75" i="4"/>
  <c r="C75" i="14"/>
  <c r="L143" i="2"/>
  <c r="C30" i="14"/>
  <c r="C76" i="14"/>
  <c r="O126" i="7"/>
  <c r="M109" i="12"/>
  <c r="N28" i="10"/>
  <c r="L54" i="2"/>
  <c r="D93" i="1"/>
  <c r="L153" i="1"/>
  <c r="L123" i="1"/>
  <c r="L131" i="1"/>
  <c r="L119" i="1"/>
  <c r="L127" i="1"/>
  <c r="L135" i="1"/>
  <c r="L51" i="1"/>
  <c r="C35" i="14"/>
  <c r="L111" i="1"/>
  <c r="L143" i="1"/>
  <c r="C33" i="14"/>
  <c r="L56" i="1"/>
  <c r="C29" i="14"/>
  <c r="L45" i="1"/>
  <c r="C25" i="14"/>
  <c r="L87" i="1"/>
  <c r="L34" i="1"/>
  <c r="H93" i="1"/>
  <c r="L27" i="1"/>
  <c r="L115" i="1"/>
  <c r="L61" i="1"/>
  <c r="N93" i="1"/>
  <c r="L71" i="1"/>
  <c r="L40" i="1"/>
  <c r="M147" i="1"/>
  <c r="L139" i="1"/>
  <c r="C79" i="14"/>
  <c r="Q234" i="1"/>
  <c r="C44" i="14"/>
  <c r="C31" i="14"/>
  <c r="C62" i="14"/>
  <c r="M93" i="1"/>
  <c r="L77" i="1"/>
  <c r="L101" i="12"/>
  <c r="R118" i="7" s="1"/>
  <c r="M28" i="10"/>
  <c r="O109" i="12"/>
  <c r="O93" i="1"/>
  <c r="L150" i="2"/>
  <c r="E21" i="11"/>
  <c r="Q240" i="1"/>
  <c r="L43" i="12"/>
  <c r="C34" i="14"/>
  <c r="O147" i="1"/>
  <c r="L107" i="1"/>
  <c r="N86" i="2"/>
  <c r="D118" i="2"/>
  <c r="N126" i="7"/>
  <c r="L66" i="1"/>
  <c r="H126" i="7"/>
  <c r="M126" i="7"/>
  <c r="D86" i="2"/>
  <c r="L24" i="2"/>
  <c r="C27" i="14"/>
  <c r="C81" i="14"/>
  <c r="D109" i="12"/>
  <c r="H109" i="12"/>
  <c r="M75" i="4"/>
  <c r="L41" i="8"/>
  <c r="H144" i="2"/>
  <c r="H130" i="2" s="1"/>
  <c r="K130" i="2"/>
  <c r="O75" i="4"/>
  <c r="L137" i="2"/>
  <c r="L81" i="2"/>
  <c r="L78" i="2" s="1"/>
  <c r="M78" i="2"/>
  <c r="L34" i="14" s="1"/>
  <c r="D144" i="2"/>
  <c r="D130" i="2" s="1"/>
  <c r="G130" i="2"/>
  <c r="D126" i="7"/>
  <c r="N109" i="12"/>
  <c r="C72" i="14"/>
  <c r="C32" i="14"/>
  <c r="C26" i="14"/>
  <c r="M54" i="2"/>
  <c r="L28" i="14" s="1"/>
  <c r="O86" i="2"/>
  <c r="N147" i="1"/>
  <c r="Q237" i="1"/>
  <c r="O83" i="4"/>
  <c r="C28" i="14"/>
  <c r="L193" i="1"/>
  <c r="M196" i="1"/>
  <c r="L50" i="2"/>
  <c r="L77" i="2"/>
  <c r="L74" i="2" s="1"/>
  <c r="M74" i="2"/>
  <c r="L33" i="14" s="1"/>
  <c r="O118" i="2"/>
  <c r="N27" i="10" s="1"/>
  <c r="L103" i="1"/>
  <c r="D147" i="1"/>
  <c r="L82" i="1"/>
  <c r="H86" i="2"/>
  <c r="N130" i="2"/>
  <c r="Q239" i="1"/>
  <c r="C63" i="14"/>
  <c r="H147" i="1"/>
  <c r="L118" i="2" l="1"/>
  <c r="L317" i="4"/>
  <c r="K29" i="14"/>
  <c r="R47" i="7"/>
  <c r="R60" i="7"/>
  <c r="L349" i="4"/>
  <c r="H227" i="1"/>
  <c r="L27" i="10"/>
  <c r="K27" i="10" s="1"/>
  <c r="L196" i="1"/>
  <c r="O227" i="1"/>
  <c r="L83" i="4"/>
  <c r="L28" i="10"/>
  <c r="K28" i="10" s="1"/>
  <c r="S364" i="4"/>
  <c r="L126" i="7"/>
  <c r="L251" i="4"/>
  <c r="D227" i="1"/>
  <c r="L147" i="1"/>
  <c r="N227" i="1"/>
  <c r="G23" i="10"/>
  <c r="L93" i="1"/>
  <c r="M227" i="1"/>
  <c r="L24" i="14"/>
  <c r="K28" i="14"/>
  <c r="M24" i="10"/>
  <c r="N23" i="10"/>
  <c r="R125" i="7"/>
  <c r="R101" i="7"/>
  <c r="E107" i="11"/>
  <c r="E112" i="11" s="1"/>
  <c r="K33" i="14"/>
  <c r="P41" i="10"/>
  <c r="M23" i="10"/>
  <c r="L216" i="1"/>
  <c r="L29" i="10"/>
  <c r="L55" i="8"/>
  <c r="Q68" i="8" s="1"/>
  <c r="K34" i="14"/>
  <c r="K31" i="14"/>
  <c r="M26" i="10"/>
  <c r="P36" i="10"/>
  <c r="P38" i="10"/>
  <c r="P39" i="10"/>
  <c r="Q138" i="7"/>
  <c r="P34" i="10"/>
  <c r="Q157" i="2"/>
  <c r="P37" i="10" s="1"/>
  <c r="L24" i="10"/>
  <c r="N24" i="10"/>
  <c r="K26" i="10"/>
  <c r="C25" i="10"/>
  <c r="K32" i="14"/>
  <c r="Q28" i="6"/>
  <c r="Q28" i="3"/>
  <c r="Q32" i="3" s="1"/>
  <c r="Q30" i="6"/>
  <c r="K27" i="14"/>
  <c r="K30" i="14"/>
  <c r="K35" i="14"/>
  <c r="K25" i="14"/>
  <c r="K26" i="14"/>
  <c r="L75" i="4"/>
  <c r="C28" i="10"/>
  <c r="L95" i="1"/>
  <c r="M86" i="2"/>
  <c r="L109" i="12"/>
  <c r="C24" i="10"/>
  <c r="C23" i="10"/>
  <c r="M130" i="2"/>
  <c r="Q242" i="1"/>
  <c r="L227" i="1" l="1"/>
  <c r="L23" i="10"/>
  <c r="K23" i="10" s="1"/>
  <c r="L86" i="2"/>
  <c r="K24" i="14"/>
  <c r="R126" i="7"/>
  <c r="Q139" i="7"/>
  <c r="K24" i="10"/>
  <c r="Q30" i="3"/>
  <c r="L91" i="2"/>
  <c r="O90" i="2"/>
  <c r="O146" i="2" s="1"/>
  <c r="Q244" i="1" l="1"/>
  <c r="O130" i="2"/>
  <c r="L146" i="2"/>
  <c r="L130" i="2" s="1"/>
  <c r="L90" i="2"/>
  <c r="Q160" i="2" s="1"/>
  <c r="O88" i="2"/>
  <c r="Q164" i="2" l="1"/>
  <c r="Q166" i="2" s="1"/>
  <c r="P40" i="10"/>
  <c r="O92" i="2"/>
  <c r="N38" i="14"/>
  <c r="L88" i="2"/>
  <c r="N25" i="10" l="1"/>
  <c r="K25" i="10" s="1"/>
  <c r="L92" i="2"/>
  <c r="K38" i="14"/>
  <c r="R38" i="2"/>
  <c r="D73" i="14" l="1"/>
  <c r="D88" i="14" s="1"/>
  <c r="D30" i="10" l="1"/>
  <c r="C73" i="14"/>
  <c r="D251" i="4"/>
  <c r="E30" i="10"/>
  <c r="C26" i="10" l="1"/>
  <c r="H73" i="14"/>
  <c r="H88" i="14" s="1"/>
  <c r="H30" i="10"/>
  <c r="I73" i="14"/>
  <c r="I88" i="14" s="1"/>
  <c r="I30" i="10"/>
  <c r="J30" i="10"/>
  <c r="J73" i="14"/>
  <c r="J88" i="14" s="1"/>
  <c r="L73" i="14"/>
  <c r="L88" i="14" s="1"/>
  <c r="L30" i="10"/>
  <c r="N73" i="14"/>
  <c r="M30" i="10"/>
  <c r="M73" i="14"/>
  <c r="M88" i="14" s="1"/>
  <c r="P42" i="10" l="1"/>
  <c r="G73" i="14"/>
  <c r="G88" i="14" s="1"/>
  <c r="K73" i="14"/>
  <c r="G30" i="10"/>
  <c r="O329" i="4"/>
  <c r="O338" i="4" s="1"/>
  <c r="L338" i="4" s="1"/>
  <c r="N86" i="14" l="1"/>
  <c r="N29" i="10"/>
  <c r="K29" i="10" s="1"/>
  <c r="F30" i="10"/>
  <c r="C29" i="10"/>
  <c r="C30" i="10" s="1"/>
  <c r="C86" i="14"/>
  <c r="C88" i="14" s="1"/>
  <c r="L329" i="4"/>
  <c r="S365" i="4" s="1"/>
  <c r="K86" i="14" l="1"/>
  <c r="K88" i="14" s="1"/>
  <c r="N88" i="14"/>
  <c r="P43" i="10"/>
  <c r="L347" i="4"/>
  <c r="L339" i="4" s="1"/>
  <c r="N30" i="10"/>
  <c r="K30" i="10" s="1"/>
  <c r="S367" i="4" l="1"/>
  <c r="S368" i="4" s="1"/>
  <c r="P44" i="10"/>
  <c r="P46" i="10" s="1"/>
  <c r="D52" i="11"/>
  <c r="D51" i="11" s="1"/>
  <c r="D107" i="11" s="1"/>
  <c r="D112" i="11" s="1"/>
</calcChain>
</file>

<file path=xl/sharedStrings.xml><?xml version="1.0" encoding="utf-8"?>
<sst xmlns="http://schemas.openxmlformats.org/spreadsheetml/2006/main" count="3139" uniqueCount="612">
  <si>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</si>
  <si>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</si>
  <si>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</si>
  <si>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</si>
  <si>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</si>
  <si>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</si>
  <si>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</si>
  <si>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</si>
  <si>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</si>
  <si>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</si>
  <si>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</si>
  <si>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</si>
  <si>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</si>
  <si>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</si>
  <si>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</si>
  <si>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</si>
  <si>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</si>
  <si>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</si>
  <si>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</si>
  <si>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</si>
  <si>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</si>
  <si>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</si>
  <si>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</si>
  <si>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</si>
  <si>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</si>
  <si>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</si>
  <si>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</si>
  <si>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</si>
  <si>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</si>
  <si>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</si>
  <si>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</si>
  <si>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</si>
  <si>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</si>
  <si>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</si>
  <si>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</si>
  <si>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</si>
  <si>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</si>
  <si>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</si>
  <si>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</si>
  <si>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</si>
  <si>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Varnių lopšelis-darželis „Raudonkepuraitė“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</si>
  <si>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</si>
  <si>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</si>
  <si>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</si>
  <si>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</si>
  <si>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</si>
  <si>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</si>
  <si>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</si>
  <si>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</si>
  <si>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</si>
  <si>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</si>
  <si>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</si>
  <si>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</si>
  <si>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</si>
  <si>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</si>
  <si>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</si>
  <si>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</si>
  <si>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</si>
  <si>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</si>
  <si>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</si>
  <si>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vietinė rinkliava už komunalinių atliekų surinkimą ir tvarkymą 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</si>
  <si>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</si>
  <si>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</si>
  <si>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</si>
  <si>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</si>
  <si>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</si>
  <si>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</si>
  <si>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</si>
  <si>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</si>
  <si>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</si>
  <si>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</si>
  <si>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</si>
  <si>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</si>
  <si>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</si>
  <si>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</si>
  <si>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</si>
  <si>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</si>
  <si>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</si>
  <si>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</si>
  <si>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</si>
  <si>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</si>
  <si>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</si>
  <si>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</si>
  <si>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</si>
  <si>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</si>
  <si>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</si>
  <si>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</si>
  <si>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</si>
  <si>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</si>
  <si>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</si>
  <si>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</si>
  <si>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</si>
  <si>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</si>
  <si>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</si>
  <si>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</si>
  <si>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</si>
  <si>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</si>
  <si>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</si>
  <si>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</si>
  <si>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</si>
  <si>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</si>
  <si>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</si>
  <si>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</si>
  <si>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</si>
  <si>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</si>
  <si>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</si>
  <si>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</si>
  <si>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</si>
  <si>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</si>
  <si>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</si>
  <si>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</si>
  <si>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</si>
  <si>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</si>
  <si>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</si>
  <si>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</si>
  <si>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</si>
  <si>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</si>
  <si>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</si>
  <si>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</si>
  <si>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</si>
  <si>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</si>
  <si>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</si>
  <si>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</si>
  <si>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</si>
  <si>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</si>
  <si>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</si>
  <si>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</si>
  <si>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</si>
  <si>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</si>
  <si>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</si>
  <si>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</si>
  <si>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</si>
  <si>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</si>
  <si>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</si>
  <si>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</si>
  <si>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</si>
  <si>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</si>
  <si>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</si>
  <si>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</si>
  <si>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</si>
  <si>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</si>
  <si>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</si>
  <si>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</si>
  <si>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</si>
  <si>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</si>
  <si>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</si>
  <si>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</si>
  <si>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</si>
  <si>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</si>
  <si>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</si>
  <si>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100.</t>
  </si>
  <si>
    <t>101.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</si>
  <si>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</si>
  <si>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</si>
  <si>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</si>
  <si>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</si>
  <si>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</si>
  <si>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</si>
  <si>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</si>
  <si>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iš jų – bendrosios dotacijos kompensacija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</si>
  <si>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</si>
  <si>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</si>
  <si>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</si>
  <si>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</si>
  <si>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</si>
  <si>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</si>
  <si>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</si>
  <si>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</si>
  <si>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</si>
  <si>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</si>
  <si>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</si>
  <si>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</si>
  <si>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</si>
  <si>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</si>
  <si>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</si>
  <si>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</si>
  <si>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</si>
  <si>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</si>
  <si>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</si>
  <si>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</si>
  <si>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</si>
  <si>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</si>
  <si>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</si>
  <si>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</si>
  <si>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</si>
  <si>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</si>
  <si>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</si>
  <si>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</si>
  <si>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</si>
  <si>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</si>
  <si>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</si>
  <si>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</si>
  <si>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</si>
  <si>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</si>
  <si>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iš jų:</t>
  </si>
  <si>
    <t>pajamos už patalpų nuomą</t>
  </si>
  <si>
    <t>pajamos už atsitiktines paslaugas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</si>
  <si>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</si>
  <si>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</si>
  <si>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</si>
  <si>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</si>
  <si>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</si>
  <si>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</si>
  <si>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</si>
  <si>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</si>
  <si>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</si>
  <si>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</si>
  <si>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</si>
  <si>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vaikų teisių apsaugai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</si>
  <si>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</si>
  <si>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</si>
  <si>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</si>
  <si>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</si>
  <si>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</si>
  <si>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</si>
  <si>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dalyvavimui rengiant ir įgyvendinant darbo rinkos politikos priemones ir gyventojų užimtumo programas administruoti</t>
  </si>
  <si>
    <t>mokinių visuomenės sveikatos priežiūrai vykdyti</t>
  </si>
  <si>
    <t>priešgaisrinės saugos funkcijai vykdyti</t>
  </si>
  <si>
    <t xml:space="preserve">dalyvavuti rengiant ir įgyvendinant darbo rinkos politikos priemones ir gyventojų užimtumo programas 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</si>
  <si>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</si>
  <si>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</si>
  <si>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</si>
  <si>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</si>
  <si>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</si>
  <si>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</si>
  <si>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</si>
  <si>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</si>
  <si>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</si>
  <si>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</si>
  <si>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</si>
  <si>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</si>
  <si>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</si>
  <si>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</si>
  <si>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</si>
  <si>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</si>
  <si>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</si>
  <si>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</si>
  <si>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</si>
  <si>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</si>
  <si>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</si>
  <si>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</si>
  <si>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1.3.2.</t>
  </si>
  <si>
    <t>1.3.3.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</si>
  <si>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</si>
  <si>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</si>
  <si>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</si>
  <si>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</si>
  <si>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</si>
  <si>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</si>
  <si>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</si>
  <si>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</si>
  <si>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</si>
  <si>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</si>
  <si>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</si>
  <si>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</si>
  <si>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</si>
  <si>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</si>
  <si>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</si>
  <si>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</si>
  <si>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</si>
  <si>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</si>
  <si>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</si>
  <si>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</si>
  <si>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</si>
  <si>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</si>
  <si>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</si>
  <si>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</si>
  <si>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</si>
  <si>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</si>
  <si>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</si>
  <si>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</si>
  <si>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</si>
  <si>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</si>
  <si>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</si>
  <si>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</si>
  <si>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</si>
  <si>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</si>
  <si>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</si>
  <si>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</si>
  <si>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</si>
  <si>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</si>
  <si>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</si>
  <si>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</si>
  <si>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</si>
  <si>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</si>
  <si>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</si>
  <si>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</si>
  <si>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</si>
  <si>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</si>
  <si>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</si>
  <si>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>4.2.</t>
  </si>
  <si>
    <t>4.3.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</si>
  <si>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</si>
  <si>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</si>
  <si>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</si>
  <si>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</si>
  <si>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</si>
  <si>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Valstybės rinkliavos</t>
  </si>
  <si>
    <t xml:space="preserve">Vietinės rinkliavos  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</si>
  <si>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</si>
  <si>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</si>
  <si>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</si>
  <si>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Pajamos už patalpų nuomą</t>
  </si>
  <si>
    <t>Pajamos už atsitiktines paslaugas</t>
  </si>
  <si>
    <t>Žemė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</si>
  <si>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</si>
  <si>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</si>
  <si>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</si>
  <si>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</si>
  <si>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</si>
  <si>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</si>
  <si>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</si>
  <si>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</si>
  <si>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</si>
  <si>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</si>
  <si>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</si>
  <si>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</si>
  <si>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</si>
  <si>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</si>
  <si>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rajono Tryškių Lazdynų Pelėdos vidurinės mokyklos pastatui  Telšių r., Tryškiuose, Lazdynų Pelėdos g. 20, rekonstruoti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</si>
  <si>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</si>
  <si>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</si>
  <si>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</si>
  <si>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</si>
  <si>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</si>
  <si>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</si>
  <si>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</si>
  <si>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</si>
  <si>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</si>
  <si>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</si>
  <si>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</si>
  <si>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</si>
  <si>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</si>
  <si>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</si>
  <si>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</si>
  <si>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</si>
  <si>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</si>
  <si>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</si>
  <si>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</si>
  <si>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</si>
  <si>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</si>
  <si>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</si>
  <si>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</si>
  <si>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</si>
  <si>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</si>
  <si>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</si>
  <si>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</si>
  <si>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</si>
  <si>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>bendrosios dotacijos kompensacija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</si>
  <si>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</si>
  <si>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</si>
  <si>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</si>
  <si>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savivaldybių mokykloms (klasėms), skirtoms šalies (regiono) mokiniams, turintiems specialiųjų ugdymosi poreikių, ir kitoms savivaldybėms perduotoms įstaigoms išlaikyti</t>
  </si>
  <si>
    <t>pagal teisės aktus savivaldybėms perduotoms įstaigoms išlaikyti</t>
  </si>
  <si>
    <t>4.1.3.1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</si>
  <si>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</si>
  <si>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</si>
  <si>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</si>
  <si>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</si>
  <si>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</si>
  <si>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</si>
  <si>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Vaikų teisių apsaugai</t>
  </si>
  <si>
    <t>Jaunimo teisių apsaugai</t>
  </si>
  <si>
    <t>Dalyvauti rengiant ir įgyvendinant darbo rinkos politikos priemones ir gyventojų užimtumo programas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</si>
  <si>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</si>
  <si>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</si>
  <si>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</si>
  <si>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</si>
  <si>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</si>
  <si>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</si>
  <si>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</si>
  <si>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</si>
  <si>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</si>
  <si>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</si>
  <si>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</si>
  <si>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</si>
  <si>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Kita tikslinė dotacija, iš viso:</t>
  </si>
  <si>
    <t xml:space="preserve">Valstybės investicijų programoje numatytiems projektams finansuoti, iš jų: 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</si>
  <si>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</si>
  <si>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</si>
  <si>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</si>
  <si>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Savivaldybių mokykloms (klasėms), skirtoms šalies (regiono) mokiniams, turintiems specialiųjų ugdymosi poreikių, ir kitoms savivaldybėms perduotoms įstaigoms išlaikyti</t>
  </si>
  <si>
    <t>4.1.3.1.1.</t>
  </si>
  <si>
    <t>4.1.3.1.2.</t>
  </si>
  <si>
    <t>4.1.3.1.3.</t>
  </si>
  <si>
    <t>4.1.3.1.4.</t>
  </si>
  <si>
    <t>4.1.3.1.5.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</si>
  <si>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</si>
  <si>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</si>
  <si>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</si>
  <si>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</si>
  <si>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</si>
  <si>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</si>
  <si>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</si>
  <si>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</si>
  <si>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Varnių  kultūros centras</t>
  </si>
  <si>
    <t>Varnių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</si>
  <si>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</si>
  <si>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</si>
  <si>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</si>
  <si>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</si>
  <si>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</si>
  <si>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</si>
  <si>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</si>
  <si>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</si>
  <si>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</si>
  <si>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</si>
  <si>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Bendrosios dotacijos kompensacija savivaldybės biudžetui</t>
  </si>
  <si>
    <t>Duomenims suteiktos valstybės pagalbos registrui teikti</t>
  </si>
  <si>
    <t>Telšių sporto ir rekreacijos centro Birutės g. 60, Telšiai, rekontruoti</t>
  </si>
  <si>
    <t xml:space="preserve">            (Telšių rajono savivaldybės tarybos 2016 m. kovo 31 d.</t>
  </si>
  <si>
    <t xml:space="preserve">           (Telšių rajono savivaldybės tarybos 2016 m. balandžio 28 d.</t>
  </si>
  <si>
    <t xml:space="preserve">  (Telšių rajono savivaldybės tarybos 2016 m. gegužės 26 d.</t>
  </si>
  <si>
    <t xml:space="preserve">    sprendimo Nr. T1-201 redakcija)</t>
  </si>
  <si>
    <t xml:space="preserve">  (Telšių rajono savivaldybės tarybos 2016 m. birželio 30 d.</t>
  </si>
  <si>
    <t xml:space="preserve">    sprendimo Nr. T1-242  redakcija)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</si>
  <si>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</si>
  <si>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</si>
  <si>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</si>
  <si>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</si>
  <si>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(Telšių rajono savivaldybės tarybos 2016 m. rugsėjo 29 d.</t>
  </si>
  <si>
    <t xml:space="preserve">    sprendimo Nr. T1-315  redakcija)</t>
  </si>
  <si>
    <t xml:space="preserve">           sprendimo Nr. T1-315  redakcija)</t>
  </si>
  <si>
    <t xml:space="preserve">           sprendimo Nr. T1-162  redakcija)</t>
  </si>
  <si>
    <t xml:space="preserve">           sprendimo Nr. T1-103 redakcija)</t>
  </si>
  <si>
    <t xml:space="preserve">           (Telšių rajono savivaldybės tarybos 2016 m. spalio 27 d.</t>
  </si>
  <si>
    <t xml:space="preserve">           sprendimo Nr. T1-357 redakcija)</t>
  </si>
  <si>
    <t xml:space="preserve">    sprendimo Nr. T1-357 redakcija)</t>
  </si>
  <si>
    <t xml:space="preserve">  (Telšių rajono savivaldybės tarybos 2016 m. lapkričio 24 d.</t>
  </si>
  <si>
    <t xml:space="preserve">  (Telšių rajono savivaldybės tarybos 2016 m. spalio 27 d.</t>
  </si>
  <si>
    <t xml:space="preserve">  (Telšių rajono savivaldybės tarybos 2016 m. rugsėjo  29 d.</t>
  </si>
  <si>
    <t xml:space="preserve">           (Telšių rajono savivaldybės tarybos 2016 m. lapkričio 24 d.</t>
  </si>
  <si>
    <t xml:space="preserve">           sprendimo Nr. T1- redakcija)</t>
  </si>
  <si>
    <t xml:space="preserve">                 </t>
  </si>
  <si>
    <t xml:space="preserve">  (Telšių rajono savivaldybės tarybos 2016 m. gruodžio 8 d.</t>
  </si>
  <si>
    <t xml:space="preserve">    sprendimo Nr. T1-383 redakcija)</t>
  </si>
  <si>
    <t xml:space="preserve">           sprendimo Nr. T1- 383 redakcija)</t>
  </si>
  <si>
    <t xml:space="preserve">    sprendimo Nr. T1-411 redakcija)</t>
  </si>
  <si>
    <t xml:space="preserve">           (Telšių rajono savivaldybės tarybos 2016 m. gruodžio 28 d.</t>
  </si>
  <si>
    <t>4.3.1.</t>
  </si>
  <si>
    <t>4.3.2.</t>
  </si>
  <si>
    <t>Kompensavimo būdu gautos Europos Sąjungos finansinės paramos lėšos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</si>
  <si>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</si>
  <si>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</si>
  <si>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 xml:space="preserve">  (Telšių rajono savivaldybės tarybos 2016 m. gruodžio28 d.</t>
  </si>
  <si>
    <t xml:space="preserve">    sprendimo Nr. T1- redakcija)</t>
  </si>
  <si>
    <t>4 f-ja -</t>
  </si>
  <si>
    <t xml:space="preserve">Telšių rajono savivaldybės tarybos 2017 m. vasario 23 d. </t>
  </si>
  <si>
    <t xml:space="preserve">  TELŠIŲ RAJONO SAVIVALDYBĖS 2017 METŲ BIUDŽETO PAJAMOS</t>
  </si>
  <si>
    <t>Gyventojų pajamų mokestis</t>
  </si>
  <si>
    <t>iš jų valstybės tarnautojams 15 proc. apskaičiuoto grąžintino neišmokėto darbo užmokesčio dalis</t>
  </si>
  <si>
    <t>4.1.1.22.</t>
  </si>
  <si>
    <t>Neveiksnių asmenų būklės peržiūrėjimui užtikrinti</t>
  </si>
  <si>
    <t>2017 METŲ BIUDŽETINIŲ ĮSTAIGŲ PAJAMŲ ĮMOKOS Į SAVIVALDYBĖS BIUDŽETĄ PAGAL ASIGNAVIMŲ VALDYTOJUS</t>
  </si>
  <si>
    <t xml:space="preserve"> 2017 METŲ ASIGNAVIMAI SAVARANKIŠKOMS FUNKCIJOMS VYKDYTI PAGAL ASIGNAVIMŲ VALDYTOJUS</t>
  </si>
  <si>
    <t>2017 METŲ SPECIALIOJI TIKSLINĖ DOTACIJA VALSTYBINĖMS (PERDUOTOMS SAVIVALDYBĖMS) FUNKCIJOMS ATLIKTI PAGAL ASIGNAVIMŲ VALDYTOJUS</t>
  </si>
  <si>
    <t>2017 METŲ KITA TIKSLINĖ DOTACIJA PAGAL ASIGNAVIMŲ VALDYTOJUS</t>
  </si>
  <si>
    <t>2017 METŲ ASIGNAVIMAI IŠ BIUDŽETINIŲ ĮSTAIGŲ PAJAMŲ PAGAL ASIGNAVIMŲ VALDYTOJUS</t>
  </si>
  <si>
    <t>2017 METŲ SKOLINTOS LĖŠOS INVESTICINIAMS PROJEKTAMS FINANSUOTI PAGAL ASIGNAVIMŲ VALDYTOJUS</t>
  </si>
  <si>
    <t>APYVARTINĖS LĖŠOS 2017 M. SAUSIO 1D. ESANČIAM ĮSISKOLINIMUI UŽ SUTEIKTAS PASLAUGAS, ATLIKTUS DARBUS IR ĮSIGYTAS PREKES PADENGTI, TIKSLINĖMS PROGRAMOMS FINANSUOTI</t>
  </si>
  <si>
    <t>2017 METŲ ASIGNAVIMAI  PAGAL PROGRAMAS</t>
  </si>
  <si>
    <t>gyvenamosios vietos deklaravimo duomenų ir gyvenamosios vietos neturinčių asmenų apskaitos duomenims tvarkyti</t>
  </si>
  <si>
    <t>neveiksnių asmenų būklės peržiūrėjimui užtikrinti</t>
  </si>
  <si>
    <t>102.</t>
  </si>
  <si>
    <t>103.</t>
  </si>
  <si>
    <t>2017 METŲ APLINKOS APSAUGOS RĖMIMO SPECIALIOJI PROGRAMA PAGAL ASIGNAVIMŲ VALDYTOJAMS</t>
  </si>
  <si>
    <t>105.</t>
  </si>
  <si>
    <t>106.</t>
  </si>
  <si>
    <t>107.</t>
  </si>
  <si>
    <t>108.</t>
  </si>
  <si>
    <t>110.</t>
  </si>
  <si>
    <t>111.</t>
  </si>
  <si>
    <t>112.</t>
  </si>
  <si>
    <t>113.</t>
  </si>
  <si>
    <t>114.</t>
  </si>
  <si>
    <t>115.</t>
  </si>
  <si>
    <t>116.</t>
  </si>
  <si>
    <t>117.</t>
  </si>
  <si>
    <t>savarankiškoms funkcijoms vykdyti</t>
  </si>
  <si>
    <t>Pasitikrinimui su pajamomis</t>
  </si>
  <si>
    <t>neformaliajam vaikų švietimui</t>
  </si>
  <si>
    <t>Specialioji tikslinė dotacija klasės (grupės) krepšeliui finansuoti</t>
  </si>
  <si>
    <t>2017 METŲ SPECIALIOJI TIKSLINĖ DOTACIJA KLASĖS  (GRUPĖS) KREPŠELIUI FINANSUOTI PAGAL ASIGNAVIMŲ VALDYTOJUS</t>
  </si>
  <si>
    <t>6.1.</t>
  </si>
  <si>
    <t>6.2.</t>
  </si>
  <si>
    <t>6.3.</t>
  </si>
  <si>
    <t>104.</t>
  </si>
  <si>
    <t>109.</t>
  </si>
  <si>
    <t>BIUDŽETINIŲ ĮSTAIGŲ PAJAMŲ</t>
  </si>
  <si>
    <t>APLINKOS APSAUGOS RĖMIMO SPECIALLIOSIOS PROGRAMOS</t>
  </si>
  <si>
    <t>SKOLINTŲ LĖŠŲ</t>
  </si>
  <si>
    <t>EUROPOS SĄJUNGOS IR KITOS TARPTAUTINĖS FINANSINĖS PARAMOS LĖŠŲ</t>
  </si>
  <si>
    <t xml:space="preserve"> SAVARANKIŠKOMS FUNKCIJOMS VIKDYTI</t>
  </si>
  <si>
    <t>aplinkos apsaugos rėmimo specialiosios programos</t>
  </si>
  <si>
    <t>Metų pradžios lėšų likutis, iš viso:</t>
  </si>
  <si>
    <t>skolintų lėšų</t>
  </si>
  <si>
    <t>Europos Sąjungos ir kitos tarptautinės finansinės paramos lėšų</t>
  </si>
  <si>
    <t>biudžetinių įstaigų pajamų</t>
  </si>
  <si>
    <t xml:space="preserve">Tikslinės paskirties lėšų likutis </t>
  </si>
  <si>
    <t xml:space="preserve">Biudžetinių įstaigų pajamų likutis </t>
  </si>
  <si>
    <t xml:space="preserve">Kitas nepanaudotas pajamų dalies likutis </t>
  </si>
  <si>
    <t>pedagoginių darbuotojų darbo apmokėjimo sąlygoms gerinti</t>
  </si>
  <si>
    <t>Europos Sąjungos finansinės paramos lėšos</t>
  </si>
  <si>
    <t>Valsty- bės funkcijų kla-sifikacija</t>
  </si>
  <si>
    <t xml:space="preserve">2017 METŲ ASIGNAVIMAI  </t>
  </si>
  <si>
    <t>sprendimo Nr. T1-34</t>
  </si>
  <si>
    <t xml:space="preserve"> (Telšių rajono savivaldybės tarybos 2017 m. kovo 30 d.</t>
  </si>
  <si>
    <t xml:space="preserve">            (Telšių rajono savivaldybės tarybos 2017 m. kovo 30 d.</t>
  </si>
  <si>
    <t>4.1.3.4.</t>
  </si>
  <si>
    <t xml:space="preserve">                           (Telšių rajono savivaldybės tarybos 2017 m. kovo 30 d.</t>
  </si>
  <si>
    <t xml:space="preserve">                                                              (Telšių rajono savivaldybės tarybos 2017 m. kovo 30 d.</t>
  </si>
  <si>
    <t xml:space="preserve">    (Telšių rajono savivaldybės tarybos 2017 m. kovo 30 d.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</si>
  <si>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</si>
  <si>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 xml:space="preserve">                                                              sprendimo Nr. T1-62 redakcija)</t>
  </si>
  <si>
    <t xml:space="preserve">                                               sprendimo Nr. T1-62 redakcija)</t>
  </si>
  <si>
    <t xml:space="preserve">    sprendimo Nr. T1-62 redakcija)</t>
  </si>
  <si>
    <t xml:space="preserve">            sprendimo Nr. T1-62 redakcija)</t>
  </si>
  <si>
    <t>sprendimo Nr. T1-62 redakcija)</t>
  </si>
  <si>
    <t xml:space="preserve">                           sprendimo Nr. T1-62 redakcija)</t>
  </si>
  <si>
    <t xml:space="preserve"> (Telšių rajono savivaldybės tarybos 2017 m. gegužės 25 d.</t>
  </si>
  <si>
    <t xml:space="preserve">                           (Telšių rajono savivaldybės tarybos 2017 m. gegužės 25 d.</t>
  </si>
  <si>
    <t xml:space="preserve">                                                              (Telšių rajono savivaldybės tarybos 2017 m. gegužės 25 d.</t>
  </si>
  <si>
    <t xml:space="preserve">                                                              (Telšių rajono savivaldybės tarybos 2017 m.gegužės 25 d.</t>
  </si>
  <si>
    <t>Kitos dotacijos ir lėšos iš kitų valdymo lygių, iš jų:</t>
  </si>
  <si>
    <t xml:space="preserve">neformaliajam  vaikų švietimui </t>
  </si>
  <si>
    <t>4.1.3.5.</t>
  </si>
  <si>
    <t>Privalomųjų biologinio saugumo priemonių neversliniuose kiaulininkystės ūkiuose taikymui įvertinti ir sklaidai apie afrikinį kiaulių marą organizuoti</t>
  </si>
  <si>
    <t>4.1.3.6.</t>
  </si>
  <si>
    <t>4.1.3.6.1.</t>
  </si>
  <si>
    <t>4.1.3.6.2.</t>
  </si>
  <si>
    <t>4.1.3.6.3.</t>
  </si>
  <si>
    <t xml:space="preserve">                                               (Telšių rajono savivaldybės tarybos 2017 m. kovo 30 d.</t>
  </si>
  <si>
    <t xml:space="preserve">                                               (Telšių rajono savivaldybės tarybos 2017 m. gegužės 25 d.</t>
  </si>
  <si>
    <t>darbuotojų darbo apmokėjimo įstatymui laipsniškai įgyvendinti</t>
  </si>
  <si>
    <t>privalomųjų biologinio saugumo priemonių neversliniuose kiaulininkystės ūkiuose taikymui įvertinti ir sklaidai apie afrikinį kiaulių marą organizuoti</t>
  </si>
  <si>
    <t xml:space="preserve">            (Telšių rajono savivaldybės tarybos 2017 m. gegužės 25 d.</t>
  </si>
  <si>
    <t xml:space="preserve">    (Telšių rajono savivaldybės tarybos 2017 m. gegužės 25 d.</t>
  </si>
  <si>
    <t xml:space="preserve">            sprendimo Nr. T1-136 redakcija)</t>
  </si>
  <si>
    <t>sprendimo Nr. T1-136 redakcija)</t>
  </si>
  <si>
    <t xml:space="preserve">                           sprendimo Nr. T1-136 redakcija)</t>
  </si>
  <si>
    <t xml:space="preserve">                                                              sprendimo Nr. T1-136 redakcija)</t>
  </si>
  <si>
    <t xml:space="preserve">                                               sprendimo Nr. T1-136 redakcija)</t>
  </si>
  <si>
    <t xml:space="preserve">    sprendimo Nr. T1-136 redakcija)</t>
  </si>
  <si>
    <t xml:space="preserve"> (Telšių rajono savivaldybės tarybos 2017 m. birželio  29 d.</t>
  </si>
  <si>
    <t xml:space="preserve">                           (Telšių rajono savivaldybės tarybos 2017 m. birželio 29 d.</t>
  </si>
  <si>
    <t xml:space="preserve">                                                              (Telšių rajono savivaldybės tarybos 2017 m. birželio 29 d.</t>
  </si>
  <si>
    <t xml:space="preserve">                                                              (Telšių rajono savivaldybės tarybos 2017 m. birželio  29 d.</t>
  </si>
  <si>
    <t xml:space="preserve">                                               (Telšių rajono savivaldybės tarybos 2017 m. birželio 29 d.</t>
  </si>
  <si>
    <t xml:space="preserve"> (Telšių rajono savivaldybės tarybos 2017 m. birželio 29 d.</t>
  </si>
  <si>
    <t>4.1.3.6.4.</t>
  </si>
  <si>
    <t xml:space="preserve">                                                    (Telšių rajono savivaldybės tarybos 2017 m. birželio 29 d.</t>
  </si>
  <si>
    <t>4.1.3.1.6.</t>
  </si>
  <si>
    <t>Telšių r. Varnių Motiejaus Valančiaus gimnazija, Dariaus ir Girėno g. 56, Varniai, Telšių r.</t>
  </si>
  <si>
    <t>sprendimo Nr. T1-180  redakcija)</t>
  </si>
  <si>
    <t xml:space="preserve">                           sprendimo Nr. T1-180 redakcija)</t>
  </si>
  <si>
    <t xml:space="preserve">                                                              sprendimo Nr. T1-180 redakcija)</t>
  </si>
  <si>
    <t xml:space="preserve">                                                              sprendimo Nr. T1-180  redakcija)</t>
  </si>
  <si>
    <t xml:space="preserve">                                               sprendimo Nr. T1- 180 redakcija)</t>
  </si>
  <si>
    <t xml:space="preserve">                                                    sprendimo Nr. T1-180 redakcija)</t>
  </si>
  <si>
    <t xml:space="preserve"> (Telšių rajono savivaldybės tarybos 2017 m. rugsėjo 28 d.</t>
  </si>
  <si>
    <t xml:space="preserve">                           (Telšių rajono savivaldybės tarybos 2017 m. rugsėjo 28 d.</t>
  </si>
  <si>
    <t xml:space="preserve">                                                              (Telšių rajono savivaldybės tarybos 2017 m. rugsėjo 28 d.</t>
  </si>
  <si>
    <t xml:space="preserve">                                               (Telšių rajono savivaldybės tarybos 2017 m. rugsėjo 28 d.</t>
  </si>
  <si>
    <t xml:space="preserve">    (Telšių rajono savivaldybės tarybos 2017 m. rugsėjo 28 d.</t>
  </si>
  <si>
    <t xml:space="preserve">                                                    (Telšių rajono savivaldybės tarybos 2017 m. rugsėjo 28 d.</t>
  </si>
  <si>
    <t>4.1.3.1.7.</t>
  </si>
  <si>
    <t>Telšių r. Luokės Vytauto Kleivos gimnazija, Mokyklos g. 5, Luokės mstl., Telšių r. sav.</t>
  </si>
  <si>
    <t>Centras „Viltis“</t>
  </si>
  <si>
    <t>valstybės biudžeto dotacija savivaldybei, nuosavam lėšų indėliui bendrai iš ES struktūrinių fondų lėšų finansuojamiems projektams finansuoti</t>
  </si>
  <si>
    <t>4.1.3.7.</t>
  </si>
  <si>
    <t>Valstybės biudžeto dotacija savivaldybei, nuosavam lėšų indėliui bendrai iš ES struktūrinių fondų lėšų finansuojamiems projektams finansuoti</t>
  </si>
  <si>
    <t>sprendimo Nr. T1-240 redakcija)</t>
  </si>
  <si>
    <t xml:space="preserve">                           sprendimo Nr. T1-240 redakcija)</t>
  </si>
  <si>
    <t xml:space="preserve">                                                              sprendimo Nr. T1-240 redakcija)</t>
  </si>
  <si>
    <t xml:space="preserve">                                               sprendimo Nr. T1-240  redakcija)</t>
  </si>
  <si>
    <t xml:space="preserve">    sprendimo Nr. T1-240  redakcija)</t>
  </si>
  <si>
    <t xml:space="preserve">                                                    sprendimo Nr. T1- 240  redakcija)</t>
  </si>
  <si>
    <t xml:space="preserve"> (Telšių rajono savivaldybės tarybos 2017 m.  lapkričio 23 d.</t>
  </si>
  <si>
    <t xml:space="preserve"> (Telšių rajono savivaldybės tarybos 2017 m. lapkričio 23 d.</t>
  </si>
  <si>
    <t xml:space="preserve">                           (Telšių rajono savivaldybės tarybos 2017 m. lapkričio 23 d.</t>
  </si>
  <si>
    <t xml:space="preserve">                                                              (Telšių rajono savivaldybės tarybos 2017 m. lapkričio 23 d.</t>
  </si>
  <si>
    <t xml:space="preserve">                                               (Telšių rajono savivaldybės tarybos 2017 m. lapkričio 23 d.</t>
  </si>
  <si>
    <t xml:space="preserve">    (Telšių rajono savivaldybės tarybos 2017 m. lapkričio 23 d.</t>
  </si>
  <si>
    <t xml:space="preserve">                                                    (Telšių rajono savivaldybės tarybos 2017 m. lapkričio 23 d.</t>
  </si>
  <si>
    <t xml:space="preserve">                                                              (Telšių rajono savivaldybės tarybos 2017 m. gruodžio 7d.</t>
  </si>
  <si>
    <t xml:space="preserve"> (Telšių rajono savivaldybės tarybos 2017 m.  gruodžio 7 d.</t>
  </si>
  <si>
    <t xml:space="preserve"> (Telšių rajono savivaldybės tarybos 2017 m. gruodžio 7 d.</t>
  </si>
  <si>
    <t xml:space="preserve">                           (Telšių rajono savivaldybės tarybos 2017 m. gruodžio 7 d.</t>
  </si>
  <si>
    <t xml:space="preserve">                                                              (Telšių rajono savivaldybės tarybos 2017 m. gruodžio 7 d.</t>
  </si>
  <si>
    <t xml:space="preserve">                                               (Telšių rajono savivaldybės tarybos 2017 m. gruodžio 7 d.</t>
  </si>
  <si>
    <t xml:space="preserve">    (Telšių rajono savivaldybės tarybos 2017 m. gruodžio 7 d.</t>
  </si>
  <si>
    <t xml:space="preserve">                                                    (Telšių rajono savivaldybės tarybos 2017 m. gruodžio 7 d.</t>
  </si>
  <si>
    <t>4.1.3.6.5.</t>
  </si>
  <si>
    <t>psichologo paslaugų mokyklose prieinamumo užtikrinimui įgyvendinti</t>
  </si>
  <si>
    <t>sprendimo Nr. T1- 293 redakcija)</t>
  </si>
  <si>
    <t xml:space="preserve">                           sprendimo Nr. T1- 293redakcija)</t>
  </si>
  <si>
    <t xml:space="preserve">                                                              sprendimo Nr. T1-293  redakcija)</t>
  </si>
  <si>
    <t xml:space="preserve">                                                              sprendimo Nr. T1-293 redakcija)</t>
  </si>
  <si>
    <t xml:space="preserve">                                                              sprendimo Nr. T1- 293 redakcija)</t>
  </si>
  <si>
    <t xml:space="preserve">                                               sprendimo Nr. T1- 293 redakcija)</t>
  </si>
  <si>
    <t>sprendimo Nr. T1- 180 redakcija)</t>
  </si>
  <si>
    <t>sprendimo Nr. T1-293 redakcija)</t>
  </si>
  <si>
    <t xml:space="preserve">    sprendimo Nr. T1- 293 redakcija)</t>
  </si>
  <si>
    <t xml:space="preserve">                                                    sprendimo Nr. T1-293 redakcija)</t>
  </si>
  <si>
    <t>psichologo paslaugų mokyklose prieinamumui užtikrinti</t>
  </si>
  <si>
    <t>sprendimo Nr. T1-317 redakcija)</t>
  </si>
  <si>
    <t xml:space="preserve">                           sprendimo Nr. T1-317 redakcija)</t>
  </si>
  <si>
    <t xml:space="preserve">                                                              sprendimo Nr. T1-317 redakcija)</t>
  </si>
  <si>
    <t xml:space="preserve">                                               sprendimo Nr. T1-317  redakcija)</t>
  </si>
  <si>
    <t>sprendimo Nr. T1-317   redakcija)</t>
  </si>
  <si>
    <t xml:space="preserve">    sprendimo Nr. T1-317 redakcija)</t>
  </si>
  <si>
    <t xml:space="preserve">                                                    sprendimo Nr. T1-317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</si>
</sst>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1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1"/>
      <color rgb="FF000000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707">
    <xf numFmtId="0" fontId="0" fillId="0" borderId="0" xfId="0"/>
    <xf numFmtId="1" fontId="7" fillId="0" borderId="7" xfId="0" applyNumberFormat="1" applyFont="1" applyFill="1" applyBorder="1" applyAlignment="1">
      <alignment horizontal="center"/>
    </xf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3" fillId="0" borderId="0" xfId="0" applyNumberFormat="1" applyFont="1" applyBorder="1"/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Fill="1" applyBorder="1" applyAlignment="1">
      <alignment horizontal="center"/>
    </xf>
    <xf numFmtId="164" fontId="3" fillId="0" borderId="2" xfId="0" applyNumberFormat="1" applyFont="1" applyFill="1" applyBorder="1"/>
    <xf numFmtId="164" fontId="3" fillId="0" borderId="2" xfId="0" applyNumberFormat="1" applyFont="1" applyFill="1" applyBorder="1" applyAlignment="1">
      <alignment horizontal="left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3" fillId="0" borderId="1" xfId="0" applyNumberFormat="1" applyFont="1" applyFill="1" applyBorder="1" applyAlignment="1">
      <alignment horizontal="center"/>
    </xf>
    <xf numFmtId="164" fontId="7" fillId="0" borderId="7" xfId="0" applyNumberFormat="1" applyFont="1" applyFill="1" applyBorder="1" applyAlignment="1">
      <alignment horizontal="center"/>
    </xf>
    <xf numFmtId="164" fontId="3" fillId="0" borderId="5" xfId="0" applyNumberFormat="1" applyFont="1" applyFill="1" applyBorder="1" applyAlignment="1">
      <alignment horizontal="center"/>
    </xf>
    <xf numFmtId="164" fontId="3" fillId="0" borderId="5" xfId="0" applyNumberFormat="1" applyFont="1" applyFill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Fill="1" applyBorder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Border="1" applyAlignment="1">
      <alignment horizontal="center" wrapText="1"/>
    </xf>
    <xf numFmtId="164" fontId="3" fillId="0" borderId="0" xfId="0" applyNumberFormat="1" applyFont="1" applyBorder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3" fillId="0" borderId="5" xfId="0" applyNumberFormat="1" applyFont="1" applyBorder="1"/>
    <xf numFmtId="164" fontId="7" fillId="0" borderId="12" xfId="0" applyNumberFormat="1" applyFont="1" applyBorder="1" applyAlignment="1">
      <alignment horizontal="center"/>
    </xf>
    <xf numFmtId="164" fontId="7" fillId="0" borderId="4" xfId="0" applyNumberFormat="1" applyFont="1" applyFill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wrapText="1"/>
    </xf>
    <xf numFmtId="164" fontId="3" fillId="0" borderId="2" xfId="0" applyNumberFormat="1" applyFont="1" applyBorder="1" applyAlignment="1">
      <alignment horizontal="left"/>
    </xf>
    <xf numFmtId="164" fontId="3" fillId="0" borderId="1" xfId="0" applyNumberFormat="1" applyFont="1" applyFill="1" applyBorder="1"/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7" fillId="0" borderId="1" xfId="0" applyNumberFormat="1" applyFont="1" applyFill="1" applyBorder="1" applyAlignment="1">
      <alignment horizontal="center"/>
    </xf>
    <xf numFmtId="164" fontId="1" fillId="0" borderId="0" xfId="0" applyNumberFormat="1" applyFont="1" applyFill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0" borderId="1" xfId="0" applyNumberFormat="1" applyFont="1" applyFill="1" applyBorder="1" applyAlignment="1">
      <alignment horizontal="right"/>
    </xf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Border="1" applyAlignment="1">
      <alignment horizontal="center"/>
    </xf>
    <xf numFmtId="164" fontId="7" fillId="0" borderId="7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center"/>
    </xf>
    <xf numFmtId="164" fontId="3" fillId="0" borderId="0" xfId="0" applyNumberFormat="1" applyFont="1" applyBorder="1" applyAlignment="1">
      <alignment horizontal="right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/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6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0" xfId="0" applyNumberFormat="1" applyFont="1" applyBorder="1"/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3" fillId="0" borderId="2" xfId="0" applyNumberFormat="1" applyFont="1" applyBorder="1" applyAlignment="1"/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7" fillId="0" borderId="0" xfId="0" applyNumberFormat="1" applyFont="1" applyFill="1" applyBorder="1" applyAlignment="1">
      <alignment horizontal="center"/>
    </xf>
    <xf numFmtId="164" fontId="7" fillId="0" borderId="2" xfId="0" applyNumberFormat="1" applyFont="1" applyFill="1" applyBorder="1" applyAlignment="1">
      <alignment horizontal="center"/>
    </xf>
    <xf numFmtId="164" fontId="7" fillId="0" borderId="11" xfId="0" applyNumberFormat="1" applyFont="1" applyFill="1" applyBorder="1" applyAlignment="1">
      <alignment horizontal="center"/>
    </xf>
    <xf numFmtId="164" fontId="3" fillId="0" borderId="14" xfId="0" applyNumberFormat="1" applyFont="1" applyFill="1" applyBorder="1"/>
    <xf numFmtId="164" fontId="3" fillId="0" borderId="14" xfId="0" applyNumberFormat="1" applyFont="1" applyBorder="1" applyAlignment="1"/>
    <xf numFmtId="164" fontId="3" fillId="0" borderId="11" xfId="0" applyNumberFormat="1" applyFont="1" applyBorder="1" applyAlignment="1"/>
    <xf numFmtId="164" fontId="3" fillId="0" borderId="5" xfId="0" applyNumberFormat="1" applyFont="1" applyBorder="1" applyAlignment="1"/>
    <xf numFmtId="164" fontId="8" fillId="0" borderId="11" xfId="0" applyNumberFormat="1" applyFont="1" applyFill="1" applyBorder="1" applyAlignment="1">
      <alignment horizontal="left" wrapText="1" indent="1"/>
    </xf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8" fillId="3" borderId="12" xfId="0" applyNumberFormat="1" applyFont="1" applyFill="1" applyBorder="1" applyAlignment="1">
      <alignment horizontal="left" wrapText="1" indent="1"/>
    </xf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Border="1" applyAlignment="1">
      <alignment horizontal="center" vertical="top" wrapText="1"/>
    </xf>
    <xf numFmtId="164" fontId="1" fillId="0" borderId="0" xfId="0" applyNumberFormat="1" applyFont="1" applyFill="1" applyAlignment="1">
      <alignment horizontal="right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4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Fill="1" applyAlignment="1">
      <alignment horizontal="right"/>
    </xf>
    <xf numFmtId="164" fontId="16" fillId="0" borderId="0" xfId="0" applyNumberFormat="1" applyFont="1" applyFill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8" fillId="0" borderId="11" xfId="0" applyNumberFormat="1" applyFont="1" applyBorder="1" applyAlignment="1">
      <alignment horizontal="left" vertical="top" wrapText="1" indent="1"/>
    </xf>
    <xf numFmtId="164" fontId="3" fillId="0" borderId="0" xfId="0" applyNumberFormat="1" applyFont="1" applyFill="1"/>
    <xf numFmtId="164" fontId="4" fillId="7" borderId="11" xfId="0" applyNumberFormat="1" applyFont="1" applyFill="1" applyBorder="1"/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8" fillId="3" borderId="5" xfId="0" applyNumberFormat="1" applyFont="1" applyFill="1" applyBorder="1" applyAlignment="1">
      <alignment horizontal="left" vertical="center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Border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0" xfId="0" applyNumberFormat="1" applyFont="1" applyFill="1" applyBorder="1"/>
    <xf numFmtId="164" fontId="3" fillId="0" borderId="13" xfId="0" applyNumberFormat="1" applyFont="1" applyFill="1" applyBorder="1" applyAlignment="1">
      <alignment horizontal="center"/>
    </xf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1" xfId="0" applyNumberFormat="1" applyFont="1" applyFill="1" applyBorder="1" applyAlignment="1">
      <alignment horizontal="center"/>
    </xf>
    <xf numFmtId="164" fontId="3" fillId="0" borderId="12" xfId="0" applyNumberFormat="1" applyFont="1" applyFill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0" borderId="13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7" fillId="4" borderId="5" xfId="0" applyNumberFormat="1" applyFont="1" applyFill="1" applyBorder="1" applyAlignment="1">
      <alignment horizontal="center"/>
    </xf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Fill="1" applyBorder="1" applyAlignment="1">
      <alignment horizontal="left" wrapText="1"/>
    </xf>
    <xf numFmtId="164" fontId="7" fillId="0" borderId="12" xfId="0" applyNumberFormat="1" applyFont="1" applyFill="1" applyBorder="1" applyAlignment="1">
      <alignment horizontal="center"/>
    </xf>
    <xf numFmtId="164" fontId="3" fillId="0" borderId="10" xfId="0" applyNumberFormat="1" applyFont="1" applyFill="1" applyBorder="1"/>
    <xf numFmtId="164" fontId="4" fillId="7" borderId="15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7" fillId="0" borderId="8" xfId="0" applyNumberFormat="1" applyFont="1" applyFill="1" applyBorder="1" applyAlignment="1">
      <alignment horizontal="center"/>
    </xf>
    <xf numFmtId="164" fontId="4" fillId="6" borderId="4" xfId="0" applyNumberFormat="1" applyFont="1" applyFill="1" applyBorder="1"/>
    <xf numFmtId="164" fontId="6" fillId="4" borderId="0" xfId="0" applyNumberFormat="1" applyFont="1" applyFill="1" applyBorder="1"/>
    <xf numFmtId="164" fontId="8" fillId="0" borderId="8" xfId="0" applyNumberFormat="1" applyFont="1" applyFill="1" applyBorder="1"/>
    <xf numFmtId="164" fontId="1" fillId="7" borderId="15" xfId="0" applyNumberFormat="1" applyFont="1" applyFill="1" applyBorder="1"/>
    <xf numFmtId="164" fontId="3" fillId="3" borderId="5" xfId="0" applyNumberFormat="1" applyFont="1" applyFill="1" applyBorder="1" applyAlignment="1">
      <alignment horizontal="center" vertical="center"/>
    </xf>
    <xf numFmtId="164" fontId="8" fillId="3" borderId="10" xfId="0" applyNumberFormat="1" applyFont="1" applyFill="1" applyBorder="1" applyAlignment="1">
      <alignment horizontal="left" indent="1"/>
    </xf>
    <xf numFmtId="164" fontId="3" fillId="0" borderId="1" xfId="0" applyNumberFormat="1" applyFont="1" applyBorder="1" applyAlignment="1">
      <alignment horizontal="left" wrapText="1"/>
    </xf>
    <xf numFmtId="164" fontId="3" fillId="0" borderId="1" xfId="0" applyNumberFormat="1" applyFont="1" applyFill="1" applyBorder="1" applyAlignment="1">
      <alignment horizontal="left"/>
    </xf>
    <xf numFmtId="164" fontId="3" fillId="0" borderId="5" xfId="0" applyNumberFormat="1" applyFont="1" applyFill="1" applyBorder="1" applyAlignment="1">
      <alignment horizontal="center" vertical="top"/>
    </xf>
    <xf numFmtId="1" fontId="7" fillId="0" borderId="4" xfId="0" applyNumberFormat="1" applyFont="1" applyBorder="1" applyAlignment="1">
      <alignment horizontal="center"/>
    </xf>
    <xf numFmtId="164" fontId="8" fillId="0" borderId="14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Border="1" applyAlignment="1">
      <alignment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 applyBorder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horizontal="left" vertical="center" wrapText="1"/>
    </xf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3" fillId="7" borderId="8" xfId="0" applyNumberFormat="1" applyFont="1" applyFill="1" applyBorder="1"/>
    <xf numFmtId="164" fontId="1" fillId="0" borderId="5" xfId="0" applyNumberFormat="1" applyFont="1" applyFill="1" applyBorder="1" applyAlignment="1">
      <alignment horizontal="center"/>
    </xf>
    <xf numFmtId="164" fontId="8" fillId="0" borderId="5" xfId="0" applyNumberFormat="1" applyFont="1" applyFill="1" applyBorder="1"/>
    <xf numFmtId="164" fontId="3" fillId="0" borderId="14" xfId="0" applyNumberFormat="1" applyFont="1" applyFill="1" applyBorder="1" applyAlignment="1">
      <alignment horizontal="center"/>
    </xf>
    <xf numFmtId="164" fontId="1" fillId="6" borderId="4" xfId="0" applyNumberFormat="1" applyFont="1" applyFill="1" applyBorder="1"/>
    <xf numFmtId="164" fontId="7" fillId="0" borderId="9" xfId="0" applyNumberFormat="1" applyFont="1" applyFill="1" applyBorder="1" applyAlignment="1">
      <alignment horizontal="center"/>
    </xf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0" fontId="15" fillId="0" borderId="0" xfId="0" applyFont="1" applyAlignment="1">
      <alignment horizontal="left" wrapText="1" indent="23"/>
    </xf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/>
    <xf numFmtId="164" fontId="3" fillId="6" borderId="11" xfId="0" applyNumberFormat="1" applyFont="1" applyFill="1" applyBorder="1" applyAlignment="1"/>
    <xf numFmtId="164" fontId="3" fillId="6" borderId="2" xfId="0" applyNumberFormat="1" applyFont="1" applyFill="1" applyBorder="1" applyAlignment="1"/>
    <xf numFmtId="164" fontId="3" fillId="6" borderId="8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1" fillId="7" borderId="4" xfId="0" applyNumberFormat="1" applyFont="1" applyFill="1" applyBorder="1" applyAlignment="1">
      <alignment horizontal="right"/>
    </xf>
    <xf numFmtId="164" fontId="4" fillId="8" borderId="11" xfId="0" applyNumberFormat="1" applyFont="1" applyFill="1" applyBorder="1"/>
    <xf numFmtId="164" fontId="3" fillId="8" borderId="1" xfId="0" applyNumberFormat="1" applyFont="1" applyFill="1" applyBorder="1" applyAlignment="1">
      <alignment vertical="distributed"/>
    </xf>
    <xf numFmtId="164" fontId="1" fillId="8" borderId="1" xfId="0" applyNumberFormat="1" applyFont="1" applyFill="1" applyBorder="1" applyAlignment="1">
      <alignment horizontal="right"/>
    </xf>
    <xf numFmtId="164" fontId="1" fillId="8" borderId="4" xfId="0" applyNumberFormat="1" applyFont="1" applyFill="1" applyBorder="1" applyAlignment="1">
      <alignment horizontal="right"/>
    </xf>
    <xf numFmtId="164" fontId="1" fillId="0" borderId="0" xfId="0" applyNumberFormat="1" applyFont="1" applyBorder="1"/>
    <xf numFmtId="164" fontId="3" fillId="0" borderId="0" xfId="0" applyNumberFormat="1" applyFont="1" applyFill="1" applyBorder="1" applyAlignment="1"/>
    <xf numFmtId="164" fontId="1" fillId="0" borderId="0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14" fillId="0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 vertical="center"/>
    </xf>
    <xf numFmtId="164" fontId="3" fillId="7" borderId="1" xfId="0" applyNumberFormat="1" applyFont="1" applyFill="1" applyBorder="1" applyAlignment="1">
      <alignment horizontal="right" vertical="center"/>
    </xf>
    <xf numFmtId="164" fontId="3" fillId="6" borderId="10" xfId="0" applyNumberFormat="1" applyFont="1" applyFill="1" applyBorder="1" applyAlignment="1">
      <alignment vertical="top"/>
    </xf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7" fillId="0" borderId="1" xfId="0" applyNumberFormat="1" applyFont="1" applyBorder="1" applyAlignment="1">
      <alignment horizontal="center" vertical="center"/>
    </xf>
    <xf numFmtId="164" fontId="8" fillId="0" borderId="5" xfId="0" applyNumberFormat="1" applyFont="1" applyFill="1" applyBorder="1" applyAlignment="1">
      <alignment horizontal="left" wrapText="1" indent="1"/>
    </xf>
    <xf numFmtId="164" fontId="3" fillId="6" borderId="4" xfId="0" applyNumberFormat="1" applyFont="1" applyFill="1" applyBorder="1" applyAlignment="1">
      <alignment vertical="top"/>
    </xf>
    <xf numFmtId="164" fontId="8" fillId="0" borderId="5" xfId="0" applyNumberFormat="1" applyFont="1" applyBorder="1"/>
    <xf numFmtId="164" fontId="7" fillId="0" borderId="2" xfId="0" applyNumberFormat="1" applyFont="1" applyBorder="1" applyAlignment="1">
      <alignment vertical="top"/>
    </xf>
    <xf numFmtId="164" fontId="7" fillId="0" borderId="5" xfId="0" applyNumberFormat="1" applyFont="1" applyBorder="1" applyAlignment="1">
      <alignment vertical="top"/>
    </xf>
    <xf numFmtId="164" fontId="3" fillId="6" borderId="3" xfId="0" applyNumberFormat="1" applyFont="1" applyFill="1" applyBorder="1" applyAlignment="1"/>
    <xf numFmtId="164" fontId="3" fillId="6" borderId="5" xfId="0" applyNumberFormat="1" applyFont="1" applyFill="1" applyBorder="1" applyAlignment="1"/>
    <xf numFmtId="164" fontId="8" fillId="5" borderId="5" xfId="0" applyNumberFormat="1" applyFont="1" applyFill="1" applyBorder="1" applyAlignment="1">
      <alignment horizontal="left" wrapText="1" indent="1"/>
    </xf>
    <xf numFmtId="164" fontId="8" fillId="5" borderId="11" xfId="0" applyNumberFormat="1" applyFont="1" applyFill="1" applyBorder="1" applyAlignment="1">
      <alignment horizontal="left" wrapText="1" indent="1"/>
    </xf>
    <xf numFmtId="164" fontId="7" fillId="0" borderId="3" xfId="0" applyNumberFormat="1" applyFont="1" applyBorder="1" applyAlignment="1">
      <alignment horizontal="center" vertical="center"/>
    </xf>
    <xf numFmtId="164" fontId="7" fillId="0" borderId="0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8" fillId="0" borderId="10" xfId="0" applyNumberFormat="1" applyFont="1" applyFill="1" applyBorder="1" applyAlignment="1">
      <alignment horizontal="left" wrapText="1" indent="1"/>
    </xf>
    <xf numFmtId="164" fontId="8" fillId="0" borderId="12" xfId="0" applyNumberFormat="1" applyFont="1" applyFill="1" applyBorder="1" applyAlignment="1">
      <alignment horizontal="left" wrapText="1" indent="1"/>
    </xf>
    <xf numFmtId="49" fontId="7" fillId="0" borderId="1" xfId="0" applyNumberFormat="1" applyFont="1" applyBorder="1" applyAlignment="1">
      <alignment horizontal="center" vertical="top"/>
    </xf>
    <xf numFmtId="164" fontId="9" fillId="0" borderId="10" xfId="0" applyNumberFormat="1" applyFont="1" applyBorder="1"/>
    <xf numFmtId="164" fontId="9" fillId="0" borderId="12" xfId="0" applyNumberFormat="1" applyFont="1" applyBorder="1"/>
    <xf numFmtId="164" fontId="7" fillId="3" borderId="11" xfId="0" applyNumberFormat="1" applyFont="1" applyFill="1" applyBorder="1" applyAlignment="1">
      <alignment horizontal="center" vertical="top"/>
    </xf>
    <xf numFmtId="164" fontId="5" fillId="0" borderId="0" xfId="0" applyNumberFormat="1" applyFont="1" applyFill="1" applyBorder="1" applyAlignment="1">
      <alignment horizontal="center"/>
    </xf>
    <xf numFmtId="164" fontId="3" fillId="6" borderId="14" xfId="0" applyNumberFormat="1" applyFont="1" applyFill="1" applyBorder="1" applyAlignment="1"/>
    <xf numFmtId="164" fontId="8" fillId="0" borderId="0" xfId="0" applyNumberFormat="1" applyFont="1" applyFill="1" applyBorder="1" applyAlignment="1">
      <alignment horizontal="left" wrapText="1" indent="1"/>
    </xf>
    <xf numFmtId="164" fontId="3" fillId="6" borderId="13" xfId="0" applyNumberFormat="1" applyFont="1" applyFill="1" applyBorder="1" applyAlignment="1"/>
    <xf numFmtId="164" fontId="3" fillId="7" borderId="4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/>
    <xf numFmtId="164" fontId="3" fillId="7" borderId="13" xfId="0" applyNumberFormat="1" applyFont="1" applyFill="1" applyBorder="1" applyAlignment="1">
      <alignment vertical="top"/>
    </xf>
    <xf numFmtId="164" fontId="3" fillId="6" borderId="15" xfId="0" applyNumberFormat="1" applyFont="1" applyFill="1" applyBorder="1" applyAlignment="1">
      <alignment vertical="top"/>
    </xf>
    <xf numFmtId="164" fontId="15" fillId="0" borderId="0" xfId="0" applyNumberFormat="1" applyFont="1" applyFill="1" applyAlignment="1">
      <alignment horizontal="left" indent="25"/>
    </xf>
    <xf numFmtId="0" fontId="15" fillId="0" borderId="0" xfId="0" applyFont="1" applyFill="1" applyAlignment="1">
      <alignment horizontal="left" wrapText="1" indent="23"/>
    </xf>
    <xf numFmtId="164" fontId="4" fillId="0" borderId="0" xfId="0" applyNumberFormat="1" applyFont="1" applyFill="1" applyAlignment="1">
      <alignment horizontal="center" wrapText="1"/>
    </xf>
    <xf numFmtId="164" fontId="3" fillId="0" borderId="0" xfId="0" applyNumberFormat="1" applyFont="1" applyFill="1" applyAlignment="1">
      <alignment horizontal="right"/>
    </xf>
    <xf numFmtId="164" fontId="7" fillId="0" borderId="0" xfId="0" applyNumberFormat="1" applyFont="1" applyFill="1" applyBorder="1" applyAlignment="1">
      <alignment horizontal="center" vertical="center"/>
    </xf>
    <xf numFmtId="164" fontId="7" fillId="0" borderId="0" xfId="0" applyNumberFormat="1" applyFont="1" applyFill="1" applyBorder="1" applyAlignment="1">
      <alignment horizontal="center" vertical="center" wrapText="1"/>
    </xf>
    <xf numFmtId="164" fontId="3" fillId="0" borderId="0" xfId="0" applyNumberFormat="1" applyFont="1" applyFill="1" applyBorder="1" applyAlignment="1">
      <alignment vertical="top"/>
    </xf>
    <xf numFmtId="164" fontId="4" fillId="0" borderId="0" xfId="0" applyNumberFormat="1" applyFont="1" applyFill="1" applyBorder="1"/>
    <xf numFmtId="164" fontId="4" fillId="0" borderId="0" xfId="0" applyNumberFormat="1" applyFont="1" applyFill="1" applyBorder="1" applyAlignment="1">
      <alignment vertical="distributed"/>
    </xf>
    <xf numFmtId="164" fontId="3" fillId="0" borderId="0" xfId="0" applyNumberFormat="1" applyFont="1" applyFill="1" applyBorder="1" applyAlignment="1">
      <alignment vertical="distributed"/>
    </xf>
    <xf numFmtId="164" fontId="7" fillId="3" borderId="2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164" fontId="4" fillId="0" borderId="0" xfId="0" applyNumberFormat="1" applyFont="1" applyFill="1" applyBorder="1" applyAlignment="1">
      <alignment horizontal="center" wrapText="1"/>
    </xf>
    <xf numFmtId="164" fontId="3" fillId="0" borderId="6" xfId="0" applyNumberFormat="1" applyFont="1" applyFill="1" applyBorder="1" applyAlignment="1">
      <alignment horizontal="center"/>
    </xf>
    <xf numFmtId="164" fontId="3" fillId="0" borderId="11" xfId="0" applyNumberFormat="1" applyFont="1" applyFill="1" applyBorder="1" applyAlignment="1">
      <alignment vertical="top"/>
    </xf>
    <xf numFmtId="164" fontId="3" fillId="0" borderId="0" xfId="0" applyNumberFormat="1" applyFont="1" applyFill="1" applyBorder="1" applyAlignment="1">
      <alignment horizontal="center"/>
    </xf>
    <xf numFmtId="0" fontId="3" fillId="0" borderId="0" xfId="0" applyFont="1" applyFill="1"/>
    <xf numFmtId="164" fontId="8" fillId="0" borderId="5" xfId="0" applyNumberFormat="1" applyFont="1" applyFill="1" applyBorder="1" applyAlignment="1">
      <alignment horizontal="left" wrapText="1" indent="1"/>
    </xf>
    <xf numFmtId="49" fontId="7" fillId="0" borderId="7" xfId="0" applyNumberFormat="1" applyFont="1" applyFill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49" fontId="7" fillId="0" borderId="9" xfId="0" applyNumberFormat="1" applyFont="1" applyFill="1" applyBorder="1" applyAlignment="1">
      <alignment horizontal="center"/>
    </xf>
    <xf numFmtId="164" fontId="1" fillId="0" borderId="13" xfId="0" applyNumberFormat="1" applyFont="1" applyFill="1" applyBorder="1" applyAlignment="1">
      <alignment horizontal="center"/>
    </xf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wrapText="1" indent="1"/>
    </xf>
    <xf numFmtId="164" fontId="7" fillId="3" borderId="10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7" fillId="3" borderId="11" xfId="0" applyNumberFormat="1" applyFont="1" applyFill="1" applyBorder="1" applyAlignment="1">
      <alignment horizontal="center"/>
    </xf>
    <xf numFmtId="164" fontId="4" fillId="3" borderId="6" xfId="0" applyNumberFormat="1" applyFont="1" applyFill="1" applyBorder="1" applyAlignment="1">
      <alignment vertical="center"/>
    </xf>
    <xf numFmtId="164" fontId="8" fillId="3" borderId="14" xfId="0" applyNumberFormat="1" applyFont="1" applyFill="1" applyBorder="1" applyAlignment="1">
      <alignment horizontal="left" wrapText="1" indent="1"/>
    </xf>
    <xf numFmtId="164" fontId="17" fillId="0" borderId="13" xfId="0" applyNumberFormat="1" applyFont="1" applyBorder="1" applyAlignment="1"/>
    <xf numFmtId="164" fontId="17" fillId="0" borderId="0" xfId="0" applyNumberFormat="1" applyFont="1" applyAlignment="1"/>
    <xf numFmtId="164" fontId="7" fillId="0" borderId="2" xfId="0" applyNumberFormat="1" applyFont="1" applyFill="1" applyBorder="1" applyAlignment="1">
      <alignment horizontal="center" vertical="center"/>
    </xf>
    <xf numFmtId="164" fontId="3" fillId="6" borderId="2" xfId="0" applyNumberFormat="1" applyFont="1" applyFill="1" applyBorder="1" applyAlignment="1">
      <alignment horizontal="right" vertical="top"/>
    </xf>
    <xf numFmtId="164" fontId="3" fillId="6" borderId="3" xfId="0" applyNumberFormat="1" applyFont="1" applyFill="1" applyBorder="1" applyAlignment="1">
      <alignment horizontal="right" vertical="top"/>
    </xf>
    <xf numFmtId="164" fontId="3" fillId="7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7" fillId="0" borderId="5" xfId="0" applyNumberFormat="1" applyFont="1" applyFill="1" applyBorder="1" applyAlignment="1">
      <alignment vertical="center"/>
    </xf>
    <xf numFmtId="164" fontId="7" fillId="0" borderId="11" xfId="0" applyNumberFormat="1" applyFont="1" applyFill="1" applyBorder="1" applyAlignment="1">
      <alignment vertical="center"/>
    </xf>
    <xf numFmtId="164" fontId="4" fillId="0" borderId="1" xfId="0" applyNumberFormat="1" applyFont="1" applyBorder="1" applyAlignment="1">
      <alignment horizontal="left" vertical="center" wrapText="1"/>
    </xf>
    <xf numFmtId="164" fontId="4" fillId="3" borderId="1" xfId="0" applyNumberFormat="1" applyFont="1" applyFill="1" applyBorder="1" applyAlignment="1">
      <alignment horizontal="left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6" xfId="0" applyNumberFormat="1" applyFont="1" applyFill="1" applyBorder="1" applyAlignment="1">
      <alignment horizontal="center"/>
    </xf>
    <xf numFmtId="164" fontId="3" fillId="9" borderId="13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164" fontId="3" fillId="3" borderId="11" xfId="0" applyNumberFormat="1" applyFont="1" applyFill="1" applyBorder="1" applyAlignment="1">
      <alignment horizontal="center" vertical="top"/>
    </xf>
    <xf numFmtId="164" fontId="3" fillId="3" borderId="6" xfId="0" applyNumberFormat="1" applyFont="1" applyFill="1" applyBorder="1" applyAlignment="1">
      <alignment horizontal="center" vertical="top"/>
    </xf>
    <xf numFmtId="164" fontId="3" fillId="3" borderId="13" xfId="0" applyNumberFormat="1" applyFont="1" applyFill="1" applyBorder="1" applyAlignment="1">
      <alignment vertical="top"/>
    </xf>
    <xf numFmtId="164" fontId="3" fillId="3" borderId="14" xfId="0" applyNumberFormat="1" applyFont="1" applyFill="1" applyBorder="1" applyAlignment="1">
      <alignment vertical="top"/>
    </xf>
    <xf numFmtId="0" fontId="3" fillId="0" borderId="1" xfId="2" applyFont="1" applyBorder="1" applyAlignment="1">
      <alignment horizontal="left"/>
    </xf>
    <xf numFmtId="164" fontId="8" fillId="0" borderId="0" xfId="0" applyNumberFormat="1" applyFont="1" applyFill="1" applyBorder="1"/>
    <xf numFmtId="164" fontId="3" fillId="6" borderId="12" xfId="0" applyNumberFormat="1" applyFont="1" applyFill="1" applyBorder="1"/>
    <xf numFmtId="164" fontId="3" fillId="4" borderId="12" xfId="0" applyNumberFormat="1" applyFont="1" applyFill="1" applyBorder="1"/>
    <xf numFmtId="164" fontId="6" fillId="4" borderId="5" xfId="0" applyNumberFormat="1" applyFont="1" applyFill="1" applyBorder="1"/>
    <xf numFmtId="164" fontId="3" fillId="6" borderId="9" xfId="0" applyNumberFormat="1" applyFont="1" applyFill="1" applyBorder="1"/>
    <xf numFmtId="0" fontId="15" fillId="0" borderId="0" xfId="0" applyFont="1" applyAlignment="1">
      <alignment horizontal="center" wrapText="1"/>
    </xf>
    <xf numFmtId="164" fontId="3" fillId="3" borderId="1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8"/>
    </xf>
    <xf numFmtId="164" fontId="15" fillId="0" borderId="0" xfId="0" applyNumberFormat="1" applyFont="1" applyAlignment="1">
      <alignment horizontal="left" indent="9"/>
    </xf>
    <xf numFmtId="164" fontId="3" fillId="6" borderId="1" xfId="0" applyNumberFormat="1" applyFont="1" applyFill="1" applyBorder="1" applyAlignment="1"/>
    <xf numFmtId="164" fontId="3" fillId="3" borderId="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8"/>
    </xf>
    <xf numFmtId="164" fontId="15" fillId="0" borderId="0" xfId="0" applyNumberFormat="1" applyFont="1" applyAlignment="1">
      <alignment horizontal="left" indent="9"/>
    </xf>
    <xf numFmtId="164" fontId="15" fillId="0" borderId="0" xfId="0" applyNumberFormat="1" applyFont="1" applyAlignment="1">
      <alignment horizontal="left"/>
    </xf>
    <xf numFmtId="164" fontId="8" fillId="0" borderId="5" xfId="0" applyNumberFormat="1" applyFont="1" applyFill="1" applyBorder="1" applyAlignment="1">
      <alignment horizontal="left" wrapText="1" indent="1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 indent="23"/>
    </xf>
    <xf numFmtId="164" fontId="3" fillId="6" borderId="6" xfId="0" applyNumberFormat="1" applyFont="1" applyFill="1" applyBorder="1" applyAlignment="1"/>
    <xf numFmtId="164" fontId="3" fillId="6" borderId="8" xfId="0" applyNumberFormat="1" applyFont="1" applyFill="1" applyBorder="1" applyAlignment="1"/>
    <xf numFmtId="164" fontId="3" fillId="7" borderId="2" xfId="0" applyNumberFormat="1" applyFont="1" applyFill="1" applyBorder="1" applyAlignment="1"/>
    <xf numFmtId="164" fontId="3" fillId="0" borderId="2" xfId="0" applyNumberFormat="1" applyFont="1" applyFill="1" applyBorder="1" applyAlignment="1">
      <alignment vertical="top"/>
    </xf>
    <xf numFmtId="164" fontId="3" fillId="0" borderId="8" xfId="0" applyNumberFormat="1" applyFont="1" applyFill="1" applyBorder="1" applyAlignment="1">
      <alignment vertical="top"/>
    </xf>
    <xf numFmtId="164" fontId="3" fillId="0" borderId="1" xfId="0" applyNumberFormat="1" applyFont="1" applyFill="1" applyBorder="1" applyAlignment="1">
      <alignment vertical="top"/>
    </xf>
    <xf numFmtId="164" fontId="3" fillId="0" borderId="6" xfId="0" applyNumberFormat="1" applyFont="1" applyFill="1" applyBorder="1" applyAlignment="1">
      <alignment vertical="top"/>
    </xf>
    <xf numFmtId="164" fontId="3" fillId="0" borderId="5" xfId="0" applyNumberFormat="1" applyFont="1" applyFill="1" applyBorder="1" applyAlignment="1">
      <alignment vertical="top"/>
    </xf>
    <xf numFmtId="164" fontId="3" fillId="0" borderId="2" xfId="0" applyNumberFormat="1" applyFont="1" applyFill="1" applyBorder="1" applyAlignment="1"/>
    <xf numFmtId="164" fontId="3" fillId="0" borderId="10" xfId="0" applyNumberFormat="1" applyFont="1" applyFill="1" applyBorder="1" applyAlignment="1">
      <alignment vertical="top"/>
    </xf>
    <xf numFmtId="1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vertical="top"/>
    </xf>
    <xf numFmtId="164" fontId="3" fillId="0" borderId="13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0" xfId="0" applyNumberFormat="1" applyFont="1" applyBorder="1"/>
    <xf numFmtId="164" fontId="8" fillId="0" borderId="8" xfId="0" applyNumberFormat="1" applyFont="1" applyFill="1" applyBorder="1" applyAlignment="1">
      <alignment horizontal="left" wrapText="1" indent="1"/>
    </xf>
    <xf numFmtId="164" fontId="3" fillId="6" borderId="0" xfId="0" applyNumberFormat="1" applyFont="1" applyFill="1" applyBorder="1" applyAlignment="1"/>
    <xf numFmtId="164" fontId="8" fillId="0" borderId="0" xfId="0" applyNumberFormat="1" applyFont="1" applyBorder="1" applyAlignment="1">
      <alignment horizontal="left" wrapText="1" indent="1"/>
    </xf>
    <xf numFmtId="164" fontId="3" fillId="6" borderId="10" xfId="0" applyNumberFormat="1" applyFont="1" applyFill="1" applyBorder="1" applyAlignment="1"/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Fill="1" applyBorder="1" applyAlignment="1">
      <alignment horizontal="center" vertical="top"/>
    </xf>
    <xf numFmtId="2" fontId="7" fillId="0" borderId="0" xfId="0" applyNumberFormat="1" applyFont="1" applyFill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2" xfId="0" applyNumberFormat="1" applyFont="1" applyFill="1" applyBorder="1" applyAlignment="1">
      <alignment horizontal="center" vertical="top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8" xfId="0" applyNumberFormat="1" applyFont="1" applyFill="1" applyBorder="1" applyAlignment="1">
      <alignment horizontal="center" vertical="top"/>
    </xf>
    <xf numFmtId="164" fontId="1" fillId="0" borderId="0" xfId="0" applyNumberFormat="1" applyFont="1" applyFill="1" applyBorder="1"/>
    <xf numFmtId="2" fontId="7" fillId="0" borderId="9" xfId="0" applyNumberFormat="1" applyFont="1" applyBorder="1" applyAlignment="1">
      <alignment horizontal="center" vertical="top"/>
    </xf>
    <xf numFmtId="2" fontId="7" fillId="0" borderId="10" xfId="0" applyNumberFormat="1" applyFont="1" applyBorder="1" applyAlignment="1">
      <alignment horizontal="center" vertical="top"/>
    </xf>
    <xf numFmtId="2" fontId="7" fillId="0" borderId="1" xfId="0" applyNumberFormat="1" applyFont="1" applyBorder="1" applyAlignment="1">
      <alignment horizontal="center" vertical="top"/>
    </xf>
    <xf numFmtId="2" fontId="7" fillId="0" borderId="1" xfId="0" applyNumberFormat="1" applyFont="1" applyBorder="1" applyAlignment="1">
      <alignment horizontal="center" vertical="center"/>
    </xf>
    <xf numFmtId="2" fontId="7" fillId="3" borderId="11" xfId="0" applyNumberFormat="1" applyFont="1" applyFill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1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vertical="center"/>
    </xf>
    <xf numFmtId="2" fontId="7" fillId="0" borderId="11" xfId="0" applyNumberFormat="1" applyFont="1" applyBorder="1" applyAlignment="1">
      <alignment vertical="top"/>
    </xf>
    <xf numFmtId="2" fontId="7" fillId="0" borderId="14" xfId="0" applyNumberFormat="1" applyFont="1" applyBorder="1" applyAlignment="1">
      <alignment horizontal="center" vertical="top"/>
    </xf>
    <xf numFmtId="2" fontId="0" fillId="0" borderId="11" xfId="0" applyNumberFormat="1" applyBorder="1" applyAlignment="1">
      <alignment vertical="top"/>
    </xf>
    <xf numFmtId="164" fontId="15" fillId="0" borderId="0" xfId="0" applyNumberFormat="1" applyFont="1" applyAlignment="1">
      <alignment horizontal="left" indent="8"/>
    </xf>
    <xf numFmtId="164" fontId="15" fillId="0" borderId="0" xfId="0" applyNumberFormat="1" applyFont="1" applyAlignment="1">
      <alignment horizontal="left" indent="9"/>
    </xf>
    <xf numFmtId="164" fontId="15" fillId="0" borderId="0" xfId="0" applyNumberFormat="1" applyFont="1" applyAlignment="1">
      <alignment horizontal="left"/>
    </xf>
    <xf numFmtId="164" fontId="3" fillId="6" borderId="1" xfId="0" applyNumberFormat="1" applyFont="1" applyFill="1" applyBorder="1" applyAlignment="1">
      <alignment vertical="center"/>
    </xf>
    <xf numFmtId="2" fontId="7" fillId="0" borderId="13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164" fontId="15" fillId="0" borderId="0" xfId="0" applyNumberFormat="1" applyFont="1" applyAlignment="1">
      <alignment horizontal="left" vertical="top" indent="13"/>
    </xf>
    <xf numFmtId="164" fontId="15" fillId="0" borderId="0" xfId="0" applyNumberFormat="1" applyFont="1" applyAlignment="1">
      <alignment horizontal="left" vertical="top" indent="13"/>
    </xf>
    <xf numFmtId="164" fontId="4" fillId="6" borderId="4" xfId="0" applyNumberFormat="1" applyFont="1" applyFill="1" applyBorder="1" applyAlignment="1">
      <alignment vertical="distributed"/>
    </xf>
    <xf numFmtId="164" fontId="15" fillId="0" borderId="0" xfId="0" applyNumberFormat="1" applyFont="1" applyAlignment="1">
      <alignment horizontal="left" indent="8"/>
    </xf>
    <xf numFmtId="164" fontId="15" fillId="0" borderId="0" xfId="0" applyNumberFormat="1" applyFont="1" applyAlignment="1">
      <alignment horizontal="left" indent="9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vertical="top" indent="13"/>
    </xf>
    <xf numFmtId="2" fontId="7" fillId="0" borderId="5" xfId="0" applyNumberFormat="1" applyFont="1" applyBorder="1" applyAlignment="1">
      <alignment horizontal="center" vertical="top"/>
    </xf>
    <xf numFmtId="0" fontId="20" fillId="0" borderId="0" xfId="0" applyFont="1" applyAlignment="1">
      <alignment wrapText="1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8"/>
    </xf>
    <xf numFmtId="164" fontId="15" fillId="0" borderId="0" xfId="0" applyNumberFormat="1" applyFont="1" applyAlignment="1">
      <alignment horizontal="left" indent="9"/>
    </xf>
    <xf numFmtId="164" fontId="15" fillId="0" borderId="0" xfId="0" applyNumberFormat="1" applyFont="1" applyAlignment="1">
      <alignment horizontal="left" vertical="top" indent="13"/>
    </xf>
    <xf numFmtId="164" fontId="15" fillId="0" borderId="0" xfId="0" applyNumberFormat="1" applyFont="1" applyAlignment="1">
      <alignment horizontal="left"/>
    </xf>
    <xf numFmtId="2" fontId="7" fillId="0" borderId="13" xfId="0" applyNumberFormat="1" applyFont="1" applyFill="1" applyBorder="1" applyAlignment="1">
      <alignment horizontal="center" vertical="top"/>
    </xf>
    <xf numFmtId="0" fontId="15" fillId="0" borderId="0" xfId="0" applyFont="1" applyAlignment="1">
      <alignment horizontal="left" wrapText="1" indent="23"/>
    </xf>
    <xf numFmtId="2" fontId="7" fillId="0" borderId="6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9"/>
    </xf>
    <xf numFmtId="164" fontId="15" fillId="0" borderId="0" xfId="0" applyNumberFormat="1" applyFont="1" applyAlignment="1">
      <alignment horizontal="left" indent="8"/>
    </xf>
    <xf numFmtId="164" fontId="15" fillId="0" borderId="0" xfId="0" applyNumberFormat="1" applyFont="1" applyAlignment="1">
      <alignment horizontal="left" indent="9"/>
    </xf>
    <xf numFmtId="164" fontId="15" fillId="0" borderId="0" xfId="0" applyNumberFormat="1" applyFont="1" applyAlignment="1">
      <alignment horizontal="left" vertical="top" indent="13"/>
    </xf>
    <xf numFmtId="164" fontId="15" fillId="0" borderId="0" xfId="0" applyNumberFormat="1" applyFont="1" applyAlignment="1">
      <alignment horizontal="left"/>
    </xf>
    <xf numFmtId="49" fontId="3" fillId="0" borderId="0" xfId="0" applyNumberFormat="1" applyFont="1" applyAlignment="1">
      <alignment horizontal="center"/>
    </xf>
    <xf numFmtId="164" fontId="8" fillId="0" borderId="1" xfId="0" applyNumberFormat="1" applyFont="1" applyBorder="1" applyAlignment="1">
      <alignment horizontal="left" vertical="center" wrapText="1" indent="1"/>
    </xf>
    <xf numFmtId="164" fontId="7" fillId="3" borderId="10" xfId="0" applyNumberFormat="1" applyFont="1" applyFill="1" applyBorder="1" applyAlignment="1">
      <alignment vertical="top"/>
    </xf>
    <xf numFmtId="164" fontId="7" fillId="3" borderId="12" xfId="0" applyNumberFormat="1" applyFont="1" applyFill="1" applyBorder="1" applyAlignment="1">
      <alignment vertical="top"/>
    </xf>
    <xf numFmtId="164" fontId="8" fillId="3" borderId="5" xfId="0" applyNumberFormat="1" applyFont="1" applyFill="1" applyBorder="1" applyAlignment="1">
      <alignment horizontal="left" vertical="center" wrapText="1" indent="1"/>
    </xf>
    <xf numFmtId="49" fontId="7" fillId="0" borderId="9" xfId="0" applyNumberFormat="1" applyFont="1" applyBorder="1" applyAlignment="1">
      <alignment horizontal="center"/>
    </xf>
    <xf numFmtId="164" fontId="3" fillId="7" borderId="5" xfId="0" applyNumberFormat="1" applyFont="1" applyFill="1" applyBorder="1" applyAlignment="1">
      <alignment horizontal="right" vertical="top"/>
    </xf>
    <xf numFmtId="164" fontId="3" fillId="7" borderId="0" xfId="0" applyNumberFormat="1" applyFont="1" applyFill="1" applyBorder="1" applyAlignment="1">
      <alignment horizontal="right" vertical="top"/>
    </xf>
    <xf numFmtId="164" fontId="3" fillId="7" borderId="1" xfId="0" applyNumberFormat="1" applyFont="1" applyFill="1" applyBorder="1" applyAlignment="1"/>
    <xf numFmtId="164" fontId="7" fillId="0" borderId="9" xfId="0" applyNumberFormat="1" applyFont="1" applyBorder="1" applyAlignment="1">
      <alignment horizontal="center" vertical="top"/>
    </xf>
    <xf numFmtId="164" fontId="8" fillId="0" borderId="5" xfId="0" applyNumberFormat="1" applyFont="1" applyFill="1" applyBorder="1" applyAlignment="1">
      <alignment horizontal="left" wrapText="1" indent="1"/>
    </xf>
    <xf numFmtId="49" fontId="7" fillId="0" borderId="12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vertical="top"/>
    </xf>
    <xf numFmtId="2" fontId="7" fillId="0" borderId="10" xfId="0" applyNumberFormat="1" applyFont="1" applyBorder="1" applyAlignment="1">
      <alignment horizontal="center"/>
    </xf>
    <xf numFmtId="2" fontId="7" fillId="0" borderId="12" xfId="0" applyNumberFormat="1" applyFont="1" applyBorder="1" applyAlignment="1">
      <alignment horizontal="center"/>
    </xf>
    <xf numFmtId="164" fontId="8" fillId="0" borderId="5" xfId="0" applyNumberFormat="1" applyFont="1" applyBorder="1" applyAlignment="1">
      <alignment horizontal="left" vertical="center" wrapText="1" inden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wrapText="1" indent="23"/>
    </xf>
    <xf numFmtId="164" fontId="7" fillId="6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/>
    </xf>
    <xf numFmtId="164" fontId="4" fillId="0" borderId="0" xfId="0" applyNumberFormat="1" applyFont="1" applyBorder="1" applyAlignment="1">
      <alignment horizontal="center" wrapText="1"/>
    </xf>
    <xf numFmtId="164" fontId="15" fillId="0" borderId="0" xfId="0" applyNumberFormat="1" applyFont="1" applyAlignment="1">
      <alignment horizontal="left"/>
    </xf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2"/>
    </xf>
    <xf numFmtId="164" fontId="15" fillId="0" borderId="0" xfId="0" applyNumberFormat="1" applyFont="1" applyAlignment="1">
      <alignment horizontal="left" indent="22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3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0" fontId="15" fillId="0" borderId="0" xfId="0" applyFont="1" applyAlignment="1">
      <alignment horizontal="left" wrapText="1" indent="15"/>
    </xf>
    <xf numFmtId="164" fontId="7" fillId="6" borderId="1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/>
    </xf>
    <xf numFmtId="164" fontId="7" fillId="0" borderId="15" xfId="0" applyNumberFormat="1" applyFont="1" applyFill="1" applyBorder="1" applyAlignment="1">
      <alignment horizontal="center" vertical="center"/>
    </xf>
    <xf numFmtId="164" fontId="7" fillId="0" borderId="7" xfId="0" applyNumberFormat="1" applyFont="1" applyFill="1" applyBorder="1" applyAlignment="1">
      <alignment horizontal="center" vertical="center"/>
    </xf>
    <xf numFmtId="164" fontId="7" fillId="0" borderId="4" xfId="0" applyNumberFormat="1" applyFont="1" applyFill="1" applyBorder="1" applyAlignment="1">
      <alignment horizontal="center" vertical="center"/>
    </xf>
    <xf numFmtId="164" fontId="7" fillId="0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8"/>
    </xf>
    <xf numFmtId="0" fontId="15" fillId="0" borderId="0" xfId="0" applyFont="1" applyAlignment="1">
      <alignment horizontal="left" wrapText="1" indent="8"/>
    </xf>
    <xf numFmtId="164" fontId="15" fillId="0" borderId="0" xfId="0" applyNumberFormat="1" applyFont="1" applyAlignment="1">
      <alignment horizontal="left" indent="24"/>
    </xf>
    <xf numFmtId="164" fontId="5" fillId="0" borderId="15" xfId="0" applyNumberFormat="1" applyFont="1" applyFill="1" applyBorder="1" applyAlignment="1">
      <alignment horizontal="left"/>
    </xf>
    <xf numFmtId="164" fontId="5" fillId="0" borderId="7" xfId="0" applyNumberFormat="1" applyFont="1" applyFill="1" applyBorder="1" applyAlignment="1">
      <alignment horizontal="left"/>
    </xf>
    <xf numFmtId="164" fontId="5" fillId="0" borderId="4" xfId="0" applyNumberFormat="1" applyFont="1" applyFill="1" applyBorder="1" applyAlignment="1">
      <alignment horizontal="left"/>
    </xf>
    <xf numFmtId="164" fontId="5" fillId="0" borderId="3" xfId="0" applyNumberFormat="1" applyFont="1" applyFill="1" applyBorder="1" applyAlignment="1">
      <alignment horizontal="left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Fill="1" applyBorder="1" applyAlignment="1">
      <alignment horizontal="center" vertical="top"/>
    </xf>
    <xf numFmtId="164" fontId="7" fillId="0" borderId="11" xfId="0" applyNumberFormat="1" applyFont="1" applyFill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3" fillId="0" borderId="6" xfId="0" applyNumberFormat="1" applyFont="1" applyFill="1" applyBorder="1" applyAlignment="1">
      <alignment horizontal="center" vertical="top"/>
    </xf>
    <xf numFmtId="164" fontId="3" fillId="0" borderId="13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164" fontId="15" fillId="0" borderId="0" xfId="0" applyNumberFormat="1" applyFont="1" applyAlignment="1">
      <alignment horizontal="left" indent="9"/>
    </xf>
    <xf numFmtId="0" fontId="15" fillId="0" borderId="0" xfId="0" applyFont="1" applyAlignment="1">
      <alignment horizontal="left" wrapText="1" indent="9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7" fillId="0" borderId="5" xfId="0" applyNumberFormat="1" applyFont="1" applyBorder="1" applyAlignment="1">
      <alignment horizontal="center" vertical="top"/>
    </xf>
    <xf numFmtId="164" fontId="4" fillId="0" borderId="0" xfId="0" applyNumberFormat="1" applyFont="1" applyBorder="1" applyAlignment="1">
      <alignment horizont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2" fontId="7" fillId="0" borderId="6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6" xfId="0" applyNumberFormat="1" applyFont="1" applyFill="1" applyBorder="1" applyAlignment="1">
      <alignment horizontal="center" vertical="top"/>
    </xf>
    <xf numFmtId="2" fontId="7" fillId="0" borderId="13" xfId="0" applyNumberFormat="1" applyFont="1" applyFill="1" applyBorder="1" applyAlignment="1">
      <alignment horizontal="center" vertical="top"/>
    </xf>
    <xf numFmtId="2" fontId="7" fillId="0" borderId="5" xfId="0" applyNumberFormat="1" applyFont="1" applyFill="1" applyBorder="1" applyAlignment="1">
      <alignment horizontal="center" vertical="top"/>
    </xf>
    <xf numFmtId="2" fontId="7" fillId="0" borderId="11" xfId="0" applyNumberFormat="1" applyFont="1" applyFill="1" applyBorder="1" applyAlignment="1">
      <alignment horizontal="center" vertical="top"/>
    </xf>
    <xf numFmtId="164" fontId="5" fillId="0" borderId="2" xfId="0" applyNumberFormat="1" applyFont="1" applyBorder="1" applyAlignment="1">
      <alignment horizontal="center"/>
    </xf>
    <xf numFmtId="2" fontId="7" fillId="0" borderId="2" xfId="0" applyNumberFormat="1" applyFont="1" applyFill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5" fillId="0" borderId="6" xfId="0" applyNumberFormat="1" applyFont="1" applyBorder="1" applyAlignment="1">
      <alignment horizontal="left"/>
    </xf>
    <xf numFmtId="164" fontId="8" fillId="0" borderId="5" xfId="0" applyNumberFormat="1" applyFont="1" applyFill="1" applyBorder="1" applyAlignment="1">
      <alignment horizontal="left" wrapText="1" indent="1"/>
    </xf>
    <xf numFmtId="164" fontId="8" fillId="0" borderId="5" xfId="0" applyNumberFormat="1" applyFont="1" applyFill="1" applyBorder="1" applyAlignment="1">
      <alignment horizontal="left" vertical="top" wrapText="1" indent="1"/>
    </xf>
    <xf numFmtId="164" fontId="8" fillId="0" borderId="11" xfId="0" applyNumberFormat="1" applyFont="1" applyFill="1" applyBorder="1" applyAlignment="1">
      <alignment horizontal="left" vertical="top" wrapText="1" indent="1"/>
    </xf>
    <xf numFmtId="164" fontId="3" fillId="0" borderId="2" xfId="0" applyNumberFormat="1" applyFont="1" applyFill="1" applyBorder="1" applyAlignment="1">
      <alignment horizontal="center" vertical="center" wrapText="1"/>
    </xf>
    <xf numFmtId="164" fontId="3" fillId="0" borderId="5" xfId="0" applyNumberFormat="1" applyFont="1" applyFill="1" applyBorder="1" applyAlignment="1">
      <alignment horizontal="center" vertical="center" wrapText="1"/>
    </xf>
    <xf numFmtId="164" fontId="3" fillId="0" borderId="11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15" fillId="0" borderId="0" xfId="0" applyNumberFormat="1" applyFont="1" applyAlignment="1">
      <alignment horizontal="left" vertical="top" indent="13"/>
    </xf>
    <xf numFmtId="0" fontId="15" fillId="0" borderId="0" xfId="0" applyFont="1" applyAlignment="1">
      <alignment horizontal="left" vertical="top" wrapText="1" indent="13"/>
    </xf>
    <xf numFmtId="164" fontId="15" fillId="0" borderId="0" xfId="0" applyNumberFormat="1" applyFont="1" applyAlignment="1">
      <alignment horizontal="left" vertical="top" indent="25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64" fontId="5" fillId="0" borderId="6" xfId="0" applyNumberFormat="1" applyFont="1" applyBorder="1" applyAlignment="1">
      <alignment horizontal="center"/>
    </xf>
    <xf numFmtId="164" fontId="5" fillId="0" borderId="3" xfId="0" applyNumberFormat="1" applyFont="1" applyBorder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" fontId="4" fillId="0" borderId="0" xfId="0" applyNumberFormat="1" applyFont="1" applyAlignment="1">
      <alignment horizontal="center" wrapText="1"/>
    </xf>
    <xf numFmtId="164" fontId="5" fillId="0" borderId="1" xfId="0" applyNumberFormat="1" applyFont="1" applyBorder="1" applyAlignment="1">
      <alignment horizontal="center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left" indent="27"/>
    </xf>
    <xf numFmtId="0" fontId="15" fillId="0" borderId="0" xfId="0" applyFont="1" applyAlignment="1">
      <alignment horizontal="left" wrapText="1" indent="26"/>
    </xf>
    <xf numFmtId="164" fontId="15" fillId="0" borderId="0" xfId="0" applyNumberFormat="1" applyFont="1" applyAlignment="1">
      <alignment horizontal="left" indent="26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12"/>
  <sheetViews>
    <sheetView workbookViewId="0">
      <selection activeCell="F12" sqref="F12"/>
    </sheetView>
  </sheetViews>
  <sheetFormatPr defaultColWidth="9.42578125" defaultRowHeight="15" x14ac:dyDescent="0.25"/>
  <cols>
    <col min="1" max="1" width="9.7109375" style="283" customWidth="1"/>
    <col min="2" max="2" width="70.28515625" style="285" customWidth="1"/>
    <col min="3" max="3" width="10.42578125" style="286" hidden="1" customWidth="1"/>
    <col min="4" max="4" width="11.7109375" style="283" hidden="1" customWidth="1"/>
    <col min="5" max="5" width="10.42578125" style="283" customWidth="1"/>
    <col min="6" max="16384" width="9.42578125" style="283"/>
  </cols>
  <sheetData>
    <row r="1" spans="2:5" x14ac:dyDescent="0.25">
      <c r="B1" s="580" t="s">
        <v>328</v>
      </c>
      <c r="C1" s="580"/>
      <c r="D1" s="580"/>
      <c r="E1" s="580"/>
    </row>
    <row r="2" spans="2:5" x14ac:dyDescent="0.25">
      <c r="B2" s="580" t="s">
        <v>447</v>
      </c>
      <c r="C2" s="580"/>
      <c r="D2" s="580"/>
      <c r="E2" s="580"/>
    </row>
    <row r="3" spans="2:5" x14ac:dyDescent="0.25">
      <c r="B3" s="580" t="s">
        <v>505</v>
      </c>
      <c r="C3" s="580"/>
      <c r="D3" s="580"/>
      <c r="E3" s="580"/>
    </row>
    <row r="4" spans="2:5" x14ac:dyDescent="0.25">
      <c r="B4" s="580" t="s">
        <v>329</v>
      </c>
      <c r="C4" s="580"/>
      <c r="D4" s="580"/>
      <c r="E4" s="580"/>
    </row>
    <row r="5" spans="2:5" ht="15" customHeight="1" x14ac:dyDescent="0.25">
      <c r="B5" s="579" t="s">
        <v>506</v>
      </c>
      <c r="C5" s="579"/>
      <c r="D5" s="579"/>
      <c r="E5" s="579"/>
    </row>
    <row r="6" spans="2:5" x14ac:dyDescent="0.25">
      <c r="B6" s="579" t="s">
        <v>517</v>
      </c>
      <c r="C6" s="579"/>
      <c r="D6" s="579"/>
      <c r="E6" s="579"/>
    </row>
    <row r="7" spans="2:5" x14ac:dyDescent="0.25">
      <c r="B7" s="579" t="s">
        <v>519</v>
      </c>
      <c r="C7" s="579"/>
      <c r="D7" s="579"/>
      <c r="E7" s="579"/>
    </row>
    <row r="8" spans="2:5" x14ac:dyDescent="0.25">
      <c r="B8" s="579" t="s">
        <v>538</v>
      </c>
      <c r="C8" s="579"/>
      <c r="D8" s="579"/>
      <c r="E8" s="579"/>
    </row>
    <row r="9" spans="2:5" x14ac:dyDescent="0.25">
      <c r="B9" s="579" t="s">
        <v>543</v>
      </c>
      <c r="C9" s="579"/>
      <c r="D9" s="579"/>
      <c r="E9" s="579"/>
    </row>
    <row r="10" spans="2:5" x14ac:dyDescent="0.25">
      <c r="B10" s="579" t="s">
        <v>553</v>
      </c>
      <c r="C10" s="579"/>
      <c r="D10" s="579"/>
      <c r="E10" s="579"/>
    </row>
    <row r="11" spans="2:5" x14ac:dyDescent="0.25">
      <c r="B11" s="579" t="s">
        <v>559</v>
      </c>
      <c r="C11" s="579"/>
      <c r="D11" s="579"/>
      <c r="E11" s="579"/>
    </row>
    <row r="12" spans="2:5" x14ac:dyDescent="0.25">
      <c r="B12" s="579" t="s">
        <v>571</v>
      </c>
      <c r="C12" s="579"/>
      <c r="D12" s="579"/>
      <c r="E12" s="579"/>
    </row>
    <row r="13" spans="2:5" x14ac:dyDescent="0.25">
      <c r="B13" s="579" t="s">
        <v>577</v>
      </c>
      <c r="C13" s="579"/>
      <c r="D13" s="579"/>
      <c r="E13" s="579"/>
    </row>
    <row r="14" spans="2:5" x14ac:dyDescent="0.25">
      <c r="B14" s="579" t="s">
        <v>594</v>
      </c>
      <c r="C14" s="579"/>
      <c r="D14" s="579"/>
      <c r="E14" s="579"/>
    </row>
    <row r="15" spans="2:5" x14ac:dyDescent="0.25">
      <c r="B15" s="579" t="s">
        <v>585</v>
      </c>
      <c r="C15" s="579"/>
      <c r="D15" s="579"/>
      <c r="E15" s="579"/>
    </row>
    <row r="16" spans="2:5" x14ac:dyDescent="0.25">
      <c r="B16" s="579" t="s">
        <v>605</v>
      </c>
      <c r="C16" s="579"/>
      <c r="D16" s="579"/>
      <c r="E16" s="579"/>
    </row>
    <row r="17" spans="1:5" ht="12" customHeight="1" x14ac:dyDescent="0.25">
      <c r="B17" s="284"/>
      <c r="C17" s="284"/>
      <c r="D17" s="284"/>
      <c r="E17" s="284"/>
    </row>
    <row r="18" spans="1:5" x14ac:dyDescent="0.25">
      <c r="A18" s="578" t="s">
        <v>448</v>
      </c>
      <c r="B18" s="578"/>
      <c r="C18" s="578"/>
    </row>
    <row r="19" spans="1:5" ht="21" customHeight="1" x14ac:dyDescent="0.25">
      <c r="E19" s="4" t="s">
        <v>406</v>
      </c>
    </row>
    <row r="20" spans="1:5" ht="30" x14ac:dyDescent="0.25">
      <c r="A20" s="287" t="s">
        <v>227</v>
      </c>
      <c r="B20" s="288" t="s">
        <v>228</v>
      </c>
      <c r="C20" s="289" t="s">
        <v>318</v>
      </c>
      <c r="D20" s="290" t="s">
        <v>315</v>
      </c>
      <c r="E20" s="288" t="s">
        <v>0</v>
      </c>
    </row>
    <row r="21" spans="1:5" x14ac:dyDescent="0.25">
      <c r="A21" s="291" t="s">
        <v>71</v>
      </c>
      <c r="B21" s="292" t="s">
        <v>229</v>
      </c>
      <c r="C21" s="342">
        <f>C22+C24+C28</f>
        <v>20219.099999999999</v>
      </c>
      <c r="D21" s="343">
        <f>D22+D24+D28</f>
        <v>-3.6</v>
      </c>
      <c r="E21" s="344">
        <f>E22+E24+E28</f>
        <v>20215.5</v>
      </c>
    </row>
    <row r="22" spans="1:5" x14ac:dyDescent="0.25">
      <c r="A22" s="291" t="s">
        <v>230</v>
      </c>
      <c r="B22" s="292" t="s">
        <v>231</v>
      </c>
      <c r="C22" s="342">
        <f>C23</f>
        <v>18265.099999999999</v>
      </c>
      <c r="D22" s="343">
        <f>D23</f>
        <v>0</v>
      </c>
      <c r="E22" s="344">
        <f>E23</f>
        <v>18265.099999999999</v>
      </c>
    </row>
    <row r="23" spans="1:5" ht="15" customHeight="1" x14ac:dyDescent="0.25">
      <c r="A23" s="291" t="s">
        <v>232</v>
      </c>
      <c r="B23" s="293" t="s">
        <v>449</v>
      </c>
      <c r="C23" s="43">
        <v>18265.099999999999</v>
      </c>
      <c r="D23" s="345"/>
      <c r="E23" s="348">
        <f>C23+D23</f>
        <v>18265.099999999999</v>
      </c>
    </row>
    <row r="24" spans="1:5" x14ac:dyDescent="0.25">
      <c r="A24" s="291" t="s">
        <v>233</v>
      </c>
      <c r="B24" s="292" t="s">
        <v>234</v>
      </c>
      <c r="C24" s="342">
        <f>C25+C26+C27</f>
        <v>557.4</v>
      </c>
      <c r="D24" s="343">
        <f>D25+D26+D27</f>
        <v>0</v>
      </c>
      <c r="E24" s="344">
        <f>E25+E26+E27</f>
        <v>557.4</v>
      </c>
    </row>
    <row r="25" spans="1:5" x14ac:dyDescent="0.25">
      <c r="A25" s="291" t="s">
        <v>235</v>
      </c>
      <c r="B25" s="293" t="s">
        <v>293</v>
      </c>
      <c r="C25" s="347">
        <v>250</v>
      </c>
      <c r="D25" s="345"/>
      <c r="E25" s="348">
        <f>C25+D25</f>
        <v>250</v>
      </c>
    </row>
    <row r="26" spans="1:5" x14ac:dyDescent="0.25">
      <c r="A26" s="291" t="s">
        <v>236</v>
      </c>
      <c r="B26" s="293" t="s">
        <v>294</v>
      </c>
      <c r="C26" s="347">
        <v>7</v>
      </c>
      <c r="D26" s="345"/>
      <c r="E26" s="348">
        <f>C26+D26</f>
        <v>7</v>
      </c>
    </row>
    <row r="27" spans="1:5" x14ac:dyDescent="0.25">
      <c r="A27" s="291" t="s">
        <v>237</v>
      </c>
      <c r="B27" s="293" t="s">
        <v>295</v>
      </c>
      <c r="C27" s="347">
        <v>300.39999999999998</v>
      </c>
      <c r="D27" s="345"/>
      <c r="E27" s="348">
        <f>C27+D27</f>
        <v>300.39999999999998</v>
      </c>
    </row>
    <row r="28" spans="1:5" x14ac:dyDescent="0.25">
      <c r="A28" s="291" t="s">
        <v>238</v>
      </c>
      <c r="B28" s="294" t="s">
        <v>239</v>
      </c>
      <c r="C28" s="342">
        <f>C29+C30+C31</f>
        <v>1396.6</v>
      </c>
      <c r="D28" s="343">
        <f>D29+D30+D31</f>
        <v>-3.6</v>
      </c>
      <c r="E28" s="344">
        <f>E29+E30+E31</f>
        <v>1393</v>
      </c>
    </row>
    <row r="29" spans="1:5" x14ac:dyDescent="0.25">
      <c r="A29" s="291" t="s">
        <v>240</v>
      </c>
      <c r="B29" s="293" t="s">
        <v>296</v>
      </c>
      <c r="C29" s="347">
        <v>63.1</v>
      </c>
      <c r="D29" s="345">
        <v>-3.6</v>
      </c>
      <c r="E29" s="348">
        <f>C29+D29</f>
        <v>59.5</v>
      </c>
    </row>
    <row r="30" spans="1:5" x14ac:dyDescent="0.25">
      <c r="A30" s="291" t="s">
        <v>241</v>
      </c>
      <c r="B30" s="293" t="s">
        <v>297</v>
      </c>
      <c r="C30" s="347">
        <v>48.5</v>
      </c>
      <c r="D30" s="345"/>
      <c r="E30" s="348">
        <f>C30+D30</f>
        <v>48.5</v>
      </c>
    </row>
    <row r="31" spans="1:5" x14ac:dyDescent="0.25">
      <c r="A31" s="291" t="s">
        <v>242</v>
      </c>
      <c r="B31" s="293" t="s">
        <v>298</v>
      </c>
      <c r="C31" s="347">
        <v>1285</v>
      </c>
      <c r="D31" s="345"/>
      <c r="E31" s="348">
        <f>C31+D31</f>
        <v>1285</v>
      </c>
    </row>
    <row r="32" spans="1:5" x14ac:dyDescent="0.25">
      <c r="A32" s="291" t="s">
        <v>182</v>
      </c>
      <c r="B32" s="292" t="s">
        <v>243</v>
      </c>
      <c r="C32" s="342">
        <f>C33+C37+C41+C43</f>
        <v>1424.8</v>
      </c>
      <c r="D32" s="343">
        <f>D33+D37+D41+D43</f>
        <v>29.3</v>
      </c>
      <c r="E32" s="344">
        <f>E33+E37+E41+E43</f>
        <v>1454.1</v>
      </c>
    </row>
    <row r="33" spans="1:5" x14ac:dyDescent="0.25">
      <c r="A33" s="291" t="s">
        <v>244</v>
      </c>
      <c r="B33" s="292" t="s">
        <v>245</v>
      </c>
      <c r="C33" s="342">
        <f>C34+C35+C36</f>
        <v>238.5</v>
      </c>
      <c r="D33" s="343">
        <f>D34+D35+D36</f>
        <v>29</v>
      </c>
      <c r="E33" s="344">
        <f>E34+E35+E36</f>
        <v>267.5</v>
      </c>
    </row>
    <row r="34" spans="1:5" ht="30" x14ac:dyDescent="0.25">
      <c r="A34" s="291" t="s">
        <v>246</v>
      </c>
      <c r="B34" s="293" t="s">
        <v>299</v>
      </c>
      <c r="C34" s="347">
        <v>150</v>
      </c>
      <c r="D34" s="345">
        <v>6.2</v>
      </c>
      <c r="E34" s="348">
        <f>C34+D34</f>
        <v>156.19999999999999</v>
      </c>
    </row>
    <row r="35" spans="1:5" x14ac:dyDescent="0.25">
      <c r="A35" s="291" t="s">
        <v>247</v>
      </c>
      <c r="B35" s="293" t="s">
        <v>300</v>
      </c>
      <c r="C35" s="347">
        <v>24.8</v>
      </c>
      <c r="D35" s="345">
        <v>-0.5</v>
      </c>
      <c r="E35" s="348">
        <f>C35+D35</f>
        <v>24.3</v>
      </c>
    </row>
    <row r="36" spans="1:5" x14ac:dyDescent="0.25">
      <c r="A36" s="291" t="s">
        <v>248</v>
      </c>
      <c r="B36" s="293" t="s">
        <v>301</v>
      </c>
      <c r="C36" s="347">
        <v>63.7</v>
      </c>
      <c r="D36" s="345">
        <v>23.3</v>
      </c>
      <c r="E36" s="348">
        <f>C36+D36</f>
        <v>87</v>
      </c>
    </row>
    <row r="37" spans="1:5" x14ac:dyDescent="0.25">
      <c r="A37" s="291" t="s">
        <v>249</v>
      </c>
      <c r="B37" s="292" t="s">
        <v>250</v>
      </c>
      <c r="C37" s="342">
        <f>C38+C39+C40</f>
        <v>1146.3</v>
      </c>
      <c r="D37" s="343">
        <f>D38+D39+D40</f>
        <v>0</v>
      </c>
      <c r="E37" s="344">
        <f>E38+E39+E40</f>
        <v>1146.3</v>
      </c>
    </row>
    <row r="38" spans="1:5" x14ac:dyDescent="0.25">
      <c r="A38" s="291" t="s">
        <v>251</v>
      </c>
      <c r="B38" s="293" t="s">
        <v>302</v>
      </c>
      <c r="C38" s="43">
        <v>189.4</v>
      </c>
      <c r="D38" s="103">
        <v>-2</v>
      </c>
      <c r="E38" s="348">
        <f t="shared" ref="E38:E44" si="0">C38+D38</f>
        <v>187.4</v>
      </c>
    </row>
    <row r="39" spans="1:5" ht="15.75" customHeight="1" x14ac:dyDescent="0.25">
      <c r="A39" s="291" t="s">
        <v>252</v>
      </c>
      <c r="B39" s="293" t="s">
        <v>303</v>
      </c>
      <c r="C39" s="43">
        <v>119.3</v>
      </c>
      <c r="D39" s="103">
        <v>-0.5</v>
      </c>
      <c r="E39" s="348">
        <f t="shared" si="0"/>
        <v>118.8</v>
      </c>
    </row>
    <row r="40" spans="1:5" x14ac:dyDescent="0.25">
      <c r="A40" s="291" t="s">
        <v>253</v>
      </c>
      <c r="B40" s="293" t="s">
        <v>330</v>
      </c>
      <c r="C40" s="347">
        <v>837.6</v>
      </c>
      <c r="D40" s="345">
        <v>2.5</v>
      </c>
      <c r="E40" s="348">
        <f t="shared" si="0"/>
        <v>840.1</v>
      </c>
    </row>
    <row r="41" spans="1:5" x14ac:dyDescent="0.25">
      <c r="A41" s="291" t="s">
        <v>254</v>
      </c>
      <c r="B41" s="292" t="s">
        <v>255</v>
      </c>
      <c r="C41" s="342">
        <v>21</v>
      </c>
      <c r="D41" s="343">
        <f>D42</f>
        <v>0.1</v>
      </c>
      <c r="E41" s="349">
        <f t="shared" si="0"/>
        <v>21.1</v>
      </c>
    </row>
    <row r="42" spans="1:5" hidden="1" x14ac:dyDescent="0.25">
      <c r="A42" s="291"/>
      <c r="B42" s="295" t="s">
        <v>400</v>
      </c>
      <c r="C42" s="350"/>
      <c r="D42" s="351">
        <v>0.1</v>
      </c>
      <c r="E42" s="352">
        <f t="shared" ref="E42" si="1">C42+D42</f>
        <v>0.1</v>
      </c>
    </row>
    <row r="43" spans="1:5" x14ac:dyDescent="0.25">
      <c r="A43" s="291" t="s">
        <v>256</v>
      </c>
      <c r="B43" s="292" t="s">
        <v>257</v>
      </c>
      <c r="C43" s="353">
        <v>19</v>
      </c>
      <c r="D43" s="354">
        <v>0.2</v>
      </c>
      <c r="E43" s="349">
        <f t="shared" si="0"/>
        <v>19.2</v>
      </c>
    </row>
    <row r="44" spans="1:5" s="297" customFormat="1" ht="13.5" hidden="1" x14ac:dyDescent="0.25">
      <c r="A44" s="296"/>
      <c r="B44" s="295" t="s">
        <v>398</v>
      </c>
      <c r="C44" s="350"/>
      <c r="D44" s="351">
        <v>0.2</v>
      </c>
      <c r="E44" s="352">
        <f t="shared" si="0"/>
        <v>0.2</v>
      </c>
    </row>
    <row r="45" spans="1:5" ht="28.5" x14ac:dyDescent="0.25">
      <c r="A45" s="291" t="s">
        <v>72</v>
      </c>
      <c r="B45" s="292" t="s">
        <v>258</v>
      </c>
      <c r="C45" s="353">
        <f>C46+C50</f>
        <v>93.4</v>
      </c>
      <c r="D45" s="354">
        <f t="shared" ref="D45:E45" si="2">D46+D50</f>
        <v>0</v>
      </c>
      <c r="E45" s="349">
        <f t="shared" si="2"/>
        <v>93.4</v>
      </c>
    </row>
    <row r="46" spans="1:5" x14ac:dyDescent="0.25">
      <c r="A46" s="291" t="s">
        <v>259</v>
      </c>
      <c r="B46" s="292" t="s">
        <v>260</v>
      </c>
      <c r="C46" s="353">
        <f>C47+C48+C49</f>
        <v>93.4</v>
      </c>
      <c r="D46" s="354">
        <f t="shared" ref="D46:E46" si="3">D47+D48+D49</f>
        <v>0</v>
      </c>
      <c r="E46" s="349">
        <f t="shared" si="3"/>
        <v>93.4</v>
      </c>
    </row>
    <row r="47" spans="1:5" x14ac:dyDescent="0.25">
      <c r="A47" s="202" t="s">
        <v>261</v>
      </c>
      <c r="B47" s="298" t="s">
        <v>304</v>
      </c>
      <c r="C47" s="43">
        <v>30</v>
      </c>
      <c r="D47" s="103"/>
      <c r="E47" s="348">
        <f t="shared" ref="E47:E48" si="4">C47+D47</f>
        <v>30</v>
      </c>
    </row>
    <row r="48" spans="1:5" x14ac:dyDescent="0.25">
      <c r="A48" s="291" t="s">
        <v>262</v>
      </c>
      <c r="B48" s="299" t="s">
        <v>402</v>
      </c>
      <c r="C48" s="43">
        <v>63.4</v>
      </c>
      <c r="D48" s="103"/>
      <c r="E48" s="348">
        <f t="shared" si="4"/>
        <v>63.4</v>
      </c>
    </row>
    <row r="49" spans="1:5" hidden="1" x14ac:dyDescent="0.25">
      <c r="A49" s="291" t="s">
        <v>401</v>
      </c>
      <c r="B49" s="299" t="s">
        <v>403</v>
      </c>
      <c r="C49" s="43"/>
      <c r="D49" s="103"/>
      <c r="E49" s="348">
        <f t="shared" ref="E49:E50" si="5">C49+D49</f>
        <v>0</v>
      </c>
    </row>
    <row r="50" spans="1:5" hidden="1" x14ac:dyDescent="0.25">
      <c r="A50" s="300" t="s">
        <v>404</v>
      </c>
      <c r="B50" s="301" t="s">
        <v>405</v>
      </c>
      <c r="C50" s="353"/>
      <c r="D50" s="354"/>
      <c r="E50" s="349">
        <f t="shared" si="5"/>
        <v>0</v>
      </c>
    </row>
    <row r="51" spans="1:5" x14ac:dyDescent="0.25">
      <c r="A51" s="291" t="s">
        <v>73</v>
      </c>
      <c r="B51" s="292" t="s">
        <v>263</v>
      </c>
      <c r="C51" s="342">
        <f>C52+C101+C103</f>
        <v>17623.5</v>
      </c>
      <c r="D51" s="343">
        <f>D52+D101+D103</f>
        <v>52.2</v>
      </c>
      <c r="E51" s="355">
        <f>E52+E101+E103</f>
        <v>17675.7</v>
      </c>
    </row>
    <row r="52" spans="1:5" x14ac:dyDescent="0.25">
      <c r="A52" s="291" t="s">
        <v>264</v>
      </c>
      <c r="B52" s="301" t="s">
        <v>265</v>
      </c>
      <c r="C52" s="342">
        <f>C53+C76+C77</f>
        <v>16816.2</v>
      </c>
      <c r="D52" s="343">
        <f>D53+D76+D77</f>
        <v>52.2</v>
      </c>
      <c r="E52" s="355">
        <f>E53+E76+E77</f>
        <v>16868.400000000001</v>
      </c>
    </row>
    <row r="53" spans="1:5" s="2" customFormat="1" x14ac:dyDescent="0.25">
      <c r="A53" s="202" t="s">
        <v>266</v>
      </c>
      <c r="B53" s="299" t="s">
        <v>355</v>
      </c>
      <c r="C53" s="358">
        <f>C54+C55+C56+C57+C58+C59+C60+C62+C63+C65+C66+C67+C68+C69+C70+C71+C72+C73+C75+C61+C64+C74</f>
        <v>2564.0999999999995</v>
      </c>
      <c r="D53" s="359">
        <f>D54+D55+D56+D57+D58+D59+D60+D62+D63+D65+D66+D67+D68+D69+D70+D71+D72+D73+D75+D61+D64+D74</f>
        <v>-2</v>
      </c>
      <c r="E53" s="102">
        <f>E54+E55+E56+E57+E58+E59+E60+E62+E63+E65+E66+E67+E68+E69+E70+E71+E72+E73+E75+E61+E64+E74</f>
        <v>2562.0999999999995</v>
      </c>
    </row>
    <row r="54" spans="1:5" x14ac:dyDescent="0.25">
      <c r="A54" s="291" t="s">
        <v>267</v>
      </c>
      <c r="B54" s="293" t="s">
        <v>408</v>
      </c>
      <c r="C54" s="347">
        <v>0.6</v>
      </c>
      <c r="D54" s="345"/>
      <c r="E54" s="348">
        <f t="shared" ref="E54:E76" si="6">C54+D54</f>
        <v>0.6</v>
      </c>
    </row>
    <row r="55" spans="1:5" x14ac:dyDescent="0.25">
      <c r="A55" s="291" t="s">
        <v>268</v>
      </c>
      <c r="B55" s="293" t="s">
        <v>356</v>
      </c>
      <c r="C55" s="347">
        <v>7.6</v>
      </c>
      <c r="D55" s="345"/>
      <c r="E55" s="348">
        <f t="shared" si="6"/>
        <v>7.6</v>
      </c>
    </row>
    <row r="56" spans="1:5" x14ac:dyDescent="0.25">
      <c r="A56" s="291" t="s">
        <v>269</v>
      </c>
      <c r="B56" s="293" t="s">
        <v>357</v>
      </c>
      <c r="C56" s="347">
        <v>8</v>
      </c>
      <c r="D56" s="345"/>
      <c r="E56" s="348">
        <f t="shared" si="6"/>
        <v>8</v>
      </c>
    </row>
    <row r="57" spans="1:5" x14ac:dyDescent="0.25">
      <c r="A57" s="291" t="s">
        <v>270</v>
      </c>
      <c r="B57" s="293" t="s">
        <v>358</v>
      </c>
      <c r="C57" s="347">
        <v>209.8</v>
      </c>
      <c r="D57" s="345"/>
      <c r="E57" s="348">
        <f t="shared" si="6"/>
        <v>209.8</v>
      </c>
    </row>
    <row r="58" spans="1:5" x14ac:dyDescent="0.25">
      <c r="A58" s="291" t="s">
        <v>271</v>
      </c>
      <c r="B58" s="293" t="s">
        <v>359</v>
      </c>
      <c r="C58" s="347">
        <v>285.89999999999998</v>
      </c>
      <c r="D58" s="345"/>
      <c r="E58" s="348">
        <f t="shared" si="6"/>
        <v>285.89999999999998</v>
      </c>
    </row>
    <row r="59" spans="1:5" x14ac:dyDescent="0.25">
      <c r="A59" s="291" t="s">
        <v>272</v>
      </c>
      <c r="B59" s="293" t="s">
        <v>360</v>
      </c>
      <c r="C59" s="347">
        <v>658.1</v>
      </c>
      <c r="D59" s="345"/>
      <c r="E59" s="348">
        <f t="shared" si="6"/>
        <v>658.1</v>
      </c>
    </row>
    <row r="60" spans="1:5" x14ac:dyDescent="0.25">
      <c r="A60" s="291" t="s">
        <v>273</v>
      </c>
      <c r="B60" s="293" t="s">
        <v>361</v>
      </c>
      <c r="C60" s="347">
        <v>110</v>
      </c>
      <c r="D60" s="345"/>
      <c r="E60" s="348">
        <f t="shared" si="6"/>
        <v>110</v>
      </c>
    </row>
    <row r="61" spans="1:5" x14ac:dyDescent="0.25">
      <c r="A61" s="291" t="s">
        <v>274</v>
      </c>
      <c r="B61" s="293" t="s">
        <v>362</v>
      </c>
      <c r="C61" s="347">
        <v>13.8</v>
      </c>
      <c r="D61" s="345"/>
      <c r="E61" s="348">
        <f t="shared" si="6"/>
        <v>13.8</v>
      </c>
    </row>
    <row r="62" spans="1:5" ht="30" x14ac:dyDescent="0.25">
      <c r="A62" s="291" t="s">
        <v>275</v>
      </c>
      <c r="B62" s="293" t="s">
        <v>363</v>
      </c>
      <c r="C62" s="347">
        <v>226.7</v>
      </c>
      <c r="D62" s="345"/>
      <c r="E62" s="348">
        <f t="shared" si="6"/>
        <v>226.7</v>
      </c>
    </row>
    <row r="63" spans="1:5" x14ac:dyDescent="0.25">
      <c r="A63" s="291" t="s">
        <v>276</v>
      </c>
      <c r="B63" s="293" t="s">
        <v>364</v>
      </c>
      <c r="C63" s="347">
        <v>96.5</v>
      </c>
      <c r="D63" s="345"/>
      <c r="E63" s="348">
        <f t="shared" si="6"/>
        <v>96.5</v>
      </c>
    </row>
    <row r="64" spans="1:5" x14ac:dyDescent="0.25">
      <c r="A64" s="291" t="s">
        <v>277</v>
      </c>
      <c r="B64" s="293" t="s">
        <v>365</v>
      </c>
      <c r="C64" s="347">
        <v>71.2</v>
      </c>
      <c r="D64" s="345"/>
      <c r="E64" s="348">
        <f t="shared" si="6"/>
        <v>71.2</v>
      </c>
    </row>
    <row r="65" spans="1:5" x14ac:dyDescent="0.25">
      <c r="A65" s="291" t="s">
        <v>278</v>
      </c>
      <c r="B65" s="293" t="s">
        <v>366</v>
      </c>
      <c r="C65" s="347">
        <v>30.8</v>
      </c>
      <c r="D65" s="345"/>
      <c r="E65" s="348">
        <f t="shared" si="6"/>
        <v>30.8</v>
      </c>
    </row>
    <row r="66" spans="1:5" x14ac:dyDescent="0.25">
      <c r="A66" s="291" t="s">
        <v>279</v>
      </c>
      <c r="B66" s="293" t="s">
        <v>367</v>
      </c>
      <c r="C66" s="347">
        <v>10</v>
      </c>
      <c r="D66" s="345"/>
      <c r="E66" s="348">
        <f t="shared" si="6"/>
        <v>10</v>
      </c>
    </row>
    <row r="67" spans="1:5" x14ac:dyDescent="0.25">
      <c r="A67" s="291" t="s">
        <v>280</v>
      </c>
      <c r="B67" s="293" t="s">
        <v>368</v>
      </c>
      <c r="C67" s="347">
        <v>0.8</v>
      </c>
      <c r="D67" s="345"/>
      <c r="E67" s="348">
        <f t="shared" si="6"/>
        <v>0.8</v>
      </c>
    </row>
    <row r="68" spans="1:5" x14ac:dyDescent="0.25">
      <c r="A68" s="291" t="s">
        <v>281</v>
      </c>
      <c r="B68" s="293" t="s">
        <v>369</v>
      </c>
      <c r="C68" s="347">
        <v>16.7</v>
      </c>
      <c r="D68" s="345"/>
      <c r="E68" s="348">
        <f t="shared" si="6"/>
        <v>16.7</v>
      </c>
    </row>
    <row r="69" spans="1:5" x14ac:dyDescent="0.25">
      <c r="A69" s="291" t="s">
        <v>282</v>
      </c>
      <c r="B69" s="293" t="s">
        <v>370</v>
      </c>
      <c r="C69" s="347">
        <v>380.1</v>
      </c>
      <c r="D69" s="345"/>
      <c r="E69" s="348">
        <f t="shared" si="6"/>
        <v>380.1</v>
      </c>
    </row>
    <row r="70" spans="1:5" ht="30" x14ac:dyDescent="0.25">
      <c r="A70" s="291" t="s">
        <v>283</v>
      </c>
      <c r="B70" s="293" t="s">
        <v>371</v>
      </c>
      <c r="C70" s="347">
        <v>12.1</v>
      </c>
      <c r="D70" s="345"/>
      <c r="E70" s="348">
        <f t="shared" si="6"/>
        <v>12.1</v>
      </c>
    </row>
    <row r="71" spans="1:5" x14ac:dyDescent="0.25">
      <c r="A71" s="291" t="s">
        <v>284</v>
      </c>
      <c r="B71" s="293" t="s">
        <v>372</v>
      </c>
      <c r="C71" s="347">
        <v>198.1</v>
      </c>
      <c r="D71" s="345"/>
      <c r="E71" s="348">
        <f t="shared" si="6"/>
        <v>198.1</v>
      </c>
    </row>
    <row r="72" spans="1:5" x14ac:dyDescent="0.25">
      <c r="A72" s="291" t="s">
        <v>285</v>
      </c>
      <c r="B72" s="293" t="s">
        <v>373</v>
      </c>
      <c r="C72" s="347">
        <v>198</v>
      </c>
      <c r="D72" s="345"/>
      <c r="E72" s="348">
        <f t="shared" si="6"/>
        <v>198</v>
      </c>
    </row>
    <row r="73" spans="1:5" ht="15.75" customHeight="1" x14ac:dyDescent="0.25">
      <c r="A73" s="291" t="s">
        <v>286</v>
      </c>
      <c r="B73" s="293" t="s">
        <v>374</v>
      </c>
      <c r="C73" s="347">
        <v>26.7</v>
      </c>
      <c r="D73" s="345"/>
      <c r="E73" s="348">
        <f t="shared" si="6"/>
        <v>26.7</v>
      </c>
    </row>
    <row r="74" spans="1:5" x14ac:dyDescent="0.25">
      <c r="A74" s="291" t="s">
        <v>287</v>
      </c>
      <c r="B74" s="293" t="s">
        <v>375</v>
      </c>
      <c r="C74" s="347">
        <v>0.2</v>
      </c>
      <c r="D74" s="345"/>
      <c r="E74" s="348">
        <f t="shared" ref="E74" si="7">C74+D74</f>
        <v>0.2</v>
      </c>
    </row>
    <row r="75" spans="1:5" x14ac:dyDescent="0.25">
      <c r="A75" s="291" t="s">
        <v>451</v>
      </c>
      <c r="B75" s="293" t="s">
        <v>452</v>
      </c>
      <c r="C75" s="347">
        <v>2.4</v>
      </c>
      <c r="D75" s="345">
        <v>-2</v>
      </c>
      <c r="E75" s="348">
        <f t="shared" si="6"/>
        <v>0.39999999999999991</v>
      </c>
    </row>
    <row r="76" spans="1:5" s="2" customFormat="1" ht="15" customHeight="1" x14ac:dyDescent="0.25">
      <c r="A76" s="202" t="s">
        <v>288</v>
      </c>
      <c r="B76" s="302" t="s">
        <v>481</v>
      </c>
      <c r="C76" s="43">
        <v>8945.4</v>
      </c>
      <c r="D76" s="103"/>
      <c r="E76" s="346">
        <f t="shared" si="6"/>
        <v>8945.4</v>
      </c>
    </row>
    <row r="77" spans="1:5" s="2" customFormat="1" ht="15" customHeight="1" x14ac:dyDescent="0.25">
      <c r="A77" s="202" t="s">
        <v>289</v>
      </c>
      <c r="B77" s="302" t="s">
        <v>376</v>
      </c>
      <c r="C77" s="43">
        <f>C78+C89+C90+C91+C92+C94+C93+C100</f>
        <v>5306.7</v>
      </c>
      <c r="D77" s="103">
        <f>D78+D89+D90+D91+D92+D94+D93+D100</f>
        <v>54.2</v>
      </c>
      <c r="E77" s="346">
        <f>E78+E89+E90+E91+E92+E94+E93+E100</f>
        <v>5360.9</v>
      </c>
    </row>
    <row r="78" spans="1:5" s="2" customFormat="1" x14ac:dyDescent="0.25">
      <c r="A78" s="202" t="s">
        <v>354</v>
      </c>
      <c r="B78" s="302" t="s">
        <v>377</v>
      </c>
      <c r="C78" s="43">
        <f>SUM(C79:C88)</f>
        <v>2270.6</v>
      </c>
      <c r="D78" s="103">
        <f>SUM(D79:D88)</f>
        <v>50</v>
      </c>
      <c r="E78" s="346">
        <f>SUM(E79:E88)</f>
        <v>2320.6</v>
      </c>
    </row>
    <row r="79" spans="1:5" s="304" customFormat="1" ht="49.5" customHeight="1" x14ac:dyDescent="0.25">
      <c r="A79" s="296" t="s">
        <v>382</v>
      </c>
      <c r="B79" s="303" t="s">
        <v>512</v>
      </c>
      <c r="C79" s="356">
        <v>945</v>
      </c>
      <c r="D79" s="351"/>
      <c r="E79" s="352">
        <f t="shared" ref="E79:E99" si="8">C79+D79</f>
        <v>945</v>
      </c>
    </row>
    <row r="80" spans="1:5" s="304" customFormat="1" ht="25.5" x14ac:dyDescent="0.25">
      <c r="A80" s="296" t="s">
        <v>383</v>
      </c>
      <c r="B80" s="303" t="s">
        <v>321</v>
      </c>
      <c r="C80" s="356">
        <v>119</v>
      </c>
      <c r="D80" s="351">
        <v>50</v>
      </c>
      <c r="E80" s="352">
        <f t="shared" si="8"/>
        <v>169</v>
      </c>
    </row>
    <row r="81" spans="1:5" s="304" customFormat="1" ht="16.5" hidden="1" customHeight="1" x14ac:dyDescent="0.25">
      <c r="A81" s="296" t="s">
        <v>384</v>
      </c>
      <c r="B81" s="303" t="s">
        <v>322</v>
      </c>
      <c r="C81" s="356"/>
      <c r="D81" s="351"/>
      <c r="E81" s="352">
        <f t="shared" si="8"/>
        <v>0</v>
      </c>
    </row>
    <row r="82" spans="1:5" s="304" customFormat="1" hidden="1" x14ac:dyDescent="0.25">
      <c r="A82" s="296" t="s">
        <v>385</v>
      </c>
      <c r="B82" s="303" t="s">
        <v>331</v>
      </c>
      <c r="C82" s="356"/>
      <c r="D82" s="351"/>
      <c r="E82" s="352">
        <f t="shared" si="8"/>
        <v>0</v>
      </c>
    </row>
    <row r="83" spans="1:5" s="304" customFormat="1" ht="25.5" x14ac:dyDescent="0.25">
      <c r="A83" s="296" t="s">
        <v>384</v>
      </c>
      <c r="B83" s="303" t="s">
        <v>320</v>
      </c>
      <c r="C83" s="356">
        <v>300</v>
      </c>
      <c r="D83" s="351"/>
      <c r="E83" s="352">
        <f t="shared" si="8"/>
        <v>300</v>
      </c>
    </row>
    <row r="84" spans="1:5" s="304" customFormat="1" ht="25.5" x14ac:dyDescent="0.25">
      <c r="A84" s="296" t="s">
        <v>385</v>
      </c>
      <c r="B84" s="303" t="s">
        <v>319</v>
      </c>
      <c r="C84" s="356">
        <v>350</v>
      </c>
      <c r="D84" s="351"/>
      <c r="E84" s="352">
        <f t="shared" si="8"/>
        <v>350</v>
      </c>
    </row>
    <row r="85" spans="1:5" s="304" customFormat="1" hidden="1" x14ac:dyDescent="0.25">
      <c r="A85" s="296" t="s">
        <v>386</v>
      </c>
      <c r="B85" s="303"/>
      <c r="C85" s="356"/>
      <c r="D85" s="351"/>
      <c r="E85" s="352"/>
    </row>
    <row r="86" spans="1:5" s="304" customFormat="1" x14ac:dyDescent="0.25">
      <c r="A86" s="296" t="s">
        <v>386</v>
      </c>
      <c r="B86" s="303" t="s">
        <v>409</v>
      </c>
      <c r="C86" s="356">
        <v>400</v>
      </c>
      <c r="D86" s="351"/>
      <c r="E86" s="352">
        <f t="shared" si="8"/>
        <v>400</v>
      </c>
    </row>
    <row r="87" spans="1:5" s="304" customFormat="1" ht="25.5" x14ac:dyDescent="0.25">
      <c r="A87" s="296" t="s">
        <v>551</v>
      </c>
      <c r="B87" s="303" t="s">
        <v>552</v>
      </c>
      <c r="C87" s="356">
        <v>80</v>
      </c>
      <c r="D87" s="351"/>
      <c r="E87" s="352">
        <f t="shared" si="8"/>
        <v>80</v>
      </c>
    </row>
    <row r="88" spans="1:5" s="304" customFormat="1" x14ac:dyDescent="0.25">
      <c r="A88" s="296" t="s">
        <v>565</v>
      </c>
      <c r="B88" s="303" t="s">
        <v>566</v>
      </c>
      <c r="C88" s="356">
        <v>76.599999999999994</v>
      </c>
      <c r="D88" s="351"/>
      <c r="E88" s="352">
        <f t="shared" ref="E88" si="9">C88+D88</f>
        <v>76.599999999999994</v>
      </c>
    </row>
    <row r="89" spans="1:5" s="2" customFormat="1" ht="30" x14ac:dyDescent="0.25">
      <c r="A89" s="202" t="s">
        <v>378</v>
      </c>
      <c r="B89" s="299" t="s">
        <v>379</v>
      </c>
      <c r="C89" s="43">
        <v>2007.4</v>
      </c>
      <c r="D89" s="103"/>
      <c r="E89" s="346">
        <f t="shared" si="8"/>
        <v>2007.4</v>
      </c>
    </row>
    <row r="90" spans="1:5" s="2" customFormat="1" hidden="1" x14ac:dyDescent="0.25">
      <c r="A90" s="202" t="s">
        <v>380</v>
      </c>
      <c r="B90" s="299" t="s">
        <v>399</v>
      </c>
      <c r="C90" s="43"/>
      <c r="D90" s="103"/>
      <c r="E90" s="346">
        <f t="shared" si="8"/>
        <v>0</v>
      </c>
    </row>
    <row r="91" spans="1:5" s="2" customFormat="1" ht="45" x14ac:dyDescent="0.25">
      <c r="A91" s="202" t="s">
        <v>380</v>
      </c>
      <c r="B91" s="299" t="s">
        <v>381</v>
      </c>
      <c r="C91" s="43">
        <v>404.4</v>
      </c>
      <c r="D91" s="103"/>
      <c r="E91" s="346">
        <f t="shared" si="8"/>
        <v>404.4</v>
      </c>
    </row>
    <row r="92" spans="1:5" s="2" customFormat="1" x14ac:dyDescent="0.25">
      <c r="A92" s="202" t="s">
        <v>508</v>
      </c>
      <c r="B92" s="299" t="s">
        <v>387</v>
      </c>
      <c r="C92" s="43">
        <v>65</v>
      </c>
      <c r="D92" s="103"/>
      <c r="E92" s="346">
        <f>C92+D92</f>
        <v>65</v>
      </c>
    </row>
    <row r="93" spans="1:5" s="2" customFormat="1" ht="31.5" customHeight="1" x14ac:dyDescent="0.25">
      <c r="A93" s="202" t="s">
        <v>525</v>
      </c>
      <c r="B93" s="537" t="s">
        <v>526</v>
      </c>
      <c r="C93" s="43">
        <v>6.2</v>
      </c>
      <c r="D93" s="103"/>
      <c r="E93" s="346">
        <f>C93+D93</f>
        <v>6.2</v>
      </c>
    </row>
    <row r="94" spans="1:5" s="2" customFormat="1" x14ac:dyDescent="0.25">
      <c r="A94" s="202" t="s">
        <v>527</v>
      </c>
      <c r="B94" s="299" t="s">
        <v>523</v>
      </c>
      <c r="C94" s="43">
        <f>C95+C96+C97+C98+C99</f>
        <v>527.80000000000007</v>
      </c>
      <c r="D94" s="103">
        <f>D95+D96+D97+D98+D99</f>
        <v>1.2</v>
      </c>
      <c r="E94" s="346">
        <f>E95+E96+E97+E98+E99</f>
        <v>529.00000000000011</v>
      </c>
    </row>
    <row r="95" spans="1:5" s="2" customFormat="1" x14ac:dyDescent="0.25">
      <c r="A95" s="296" t="s">
        <v>528</v>
      </c>
      <c r="B95" s="295" t="s">
        <v>501</v>
      </c>
      <c r="C95" s="356">
        <v>228.3</v>
      </c>
      <c r="D95" s="351"/>
      <c r="E95" s="352">
        <f t="shared" si="8"/>
        <v>228.3</v>
      </c>
    </row>
    <row r="96" spans="1:5" s="2" customFormat="1" x14ac:dyDescent="0.25">
      <c r="A96" s="296" t="s">
        <v>529</v>
      </c>
      <c r="B96" s="295" t="s">
        <v>524</v>
      </c>
      <c r="C96" s="356">
        <v>124.3</v>
      </c>
      <c r="D96" s="351"/>
      <c r="E96" s="352">
        <f t="shared" si="8"/>
        <v>124.3</v>
      </c>
    </row>
    <row r="97" spans="1:5" s="2" customFormat="1" x14ac:dyDescent="0.25">
      <c r="A97" s="296" t="s">
        <v>530</v>
      </c>
      <c r="B97" s="295" t="s">
        <v>533</v>
      </c>
      <c r="C97" s="356">
        <v>145</v>
      </c>
      <c r="D97" s="351"/>
      <c r="E97" s="352">
        <f t="shared" si="8"/>
        <v>145</v>
      </c>
    </row>
    <row r="98" spans="1:5" s="2" customFormat="1" x14ac:dyDescent="0.25">
      <c r="A98" s="296" t="s">
        <v>549</v>
      </c>
      <c r="B98" s="295" t="s">
        <v>351</v>
      </c>
      <c r="C98" s="356">
        <v>30.2</v>
      </c>
      <c r="D98" s="351"/>
      <c r="E98" s="352">
        <f t="shared" si="8"/>
        <v>30.2</v>
      </c>
    </row>
    <row r="99" spans="1:5" s="2" customFormat="1" x14ac:dyDescent="0.25">
      <c r="A99" s="296" t="s">
        <v>592</v>
      </c>
      <c r="B99" s="295" t="s">
        <v>604</v>
      </c>
      <c r="C99" s="356"/>
      <c r="D99" s="351">
        <v>1.2</v>
      </c>
      <c r="E99" s="352">
        <f t="shared" si="8"/>
        <v>1.2</v>
      </c>
    </row>
    <row r="100" spans="1:5" s="2" customFormat="1" ht="31.5" customHeight="1" x14ac:dyDescent="0.25">
      <c r="A100" s="202" t="s">
        <v>569</v>
      </c>
      <c r="B100" s="537" t="s">
        <v>570</v>
      </c>
      <c r="C100" s="43">
        <v>25.3</v>
      </c>
      <c r="D100" s="103">
        <v>3</v>
      </c>
      <c r="E100" s="346">
        <f>C100+D100</f>
        <v>28.3</v>
      </c>
    </row>
    <row r="101" spans="1:5" x14ac:dyDescent="0.25">
      <c r="A101" s="291" t="s">
        <v>290</v>
      </c>
      <c r="B101" s="301" t="s">
        <v>407</v>
      </c>
      <c r="C101" s="342">
        <v>580</v>
      </c>
      <c r="D101" s="343"/>
      <c r="E101" s="349">
        <f>C101+D101</f>
        <v>580</v>
      </c>
    </row>
    <row r="102" spans="1:5" ht="25.5" x14ac:dyDescent="0.25">
      <c r="A102" s="296"/>
      <c r="B102" s="303" t="s">
        <v>450</v>
      </c>
      <c r="C102" s="356">
        <v>21</v>
      </c>
      <c r="D102" s="351"/>
      <c r="E102" s="352">
        <v>21</v>
      </c>
    </row>
    <row r="103" spans="1:5" x14ac:dyDescent="0.25">
      <c r="A103" s="291" t="s">
        <v>291</v>
      </c>
      <c r="B103" s="301" t="s">
        <v>502</v>
      </c>
      <c r="C103" s="342">
        <f>C106+C105+C104</f>
        <v>227.3</v>
      </c>
      <c r="D103" s="354">
        <f>D106+D105+D104</f>
        <v>0</v>
      </c>
      <c r="E103" s="349">
        <f>C103+D103</f>
        <v>227.3</v>
      </c>
    </row>
    <row r="104" spans="1:5" x14ac:dyDescent="0.25">
      <c r="A104" s="291" t="s">
        <v>439</v>
      </c>
      <c r="B104" s="299" t="s">
        <v>441</v>
      </c>
      <c r="C104" s="43">
        <v>198.4</v>
      </c>
      <c r="D104" s="103"/>
      <c r="E104" s="346">
        <f>C104+D104</f>
        <v>198.4</v>
      </c>
    </row>
    <row r="105" spans="1:5" x14ac:dyDescent="0.25">
      <c r="A105" s="291" t="s">
        <v>440</v>
      </c>
      <c r="B105" s="299" t="s">
        <v>442</v>
      </c>
      <c r="C105" s="43">
        <v>28.9</v>
      </c>
      <c r="D105" s="103"/>
      <c r="E105" s="346">
        <f t="shared" ref="E105:E106" si="10">C105+D105</f>
        <v>28.9</v>
      </c>
    </row>
    <row r="106" spans="1:5" ht="30" hidden="1" x14ac:dyDescent="0.25">
      <c r="A106" s="291" t="s">
        <v>440</v>
      </c>
      <c r="B106" s="299" t="s">
        <v>443</v>
      </c>
      <c r="C106" s="43"/>
      <c r="D106" s="103"/>
      <c r="E106" s="346">
        <f t="shared" si="10"/>
        <v>0</v>
      </c>
    </row>
    <row r="107" spans="1:5" x14ac:dyDescent="0.25">
      <c r="A107" s="442" t="s">
        <v>74</v>
      </c>
      <c r="B107" s="305" t="s">
        <v>292</v>
      </c>
      <c r="C107" s="357">
        <f>C21+C32+C45+C51</f>
        <v>39360.800000000003</v>
      </c>
      <c r="D107" s="357">
        <f>D21+D32+D45+D51</f>
        <v>77.900000000000006</v>
      </c>
      <c r="E107" s="357">
        <f>E21+E32+E45+E51</f>
        <v>39438.699999999997</v>
      </c>
    </row>
    <row r="108" spans="1:5" ht="15.75" customHeight="1" x14ac:dyDescent="0.25">
      <c r="A108" s="300" t="s">
        <v>75</v>
      </c>
      <c r="B108" s="441" t="s">
        <v>494</v>
      </c>
      <c r="C108" s="342">
        <f>C109+C110+C111</f>
        <v>780.6</v>
      </c>
      <c r="D108" s="343">
        <f t="shared" ref="D108:E108" si="11">D109+D110+D111</f>
        <v>0</v>
      </c>
      <c r="E108" s="349">
        <f t="shared" si="11"/>
        <v>780.59999999999991</v>
      </c>
    </row>
    <row r="109" spans="1:5" ht="15.75" customHeight="1" x14ac:dyDescent="0.25">
      <c r="A109" s="291" t="s">
        <v>483</v>
      </c>
      <c r="B109" s="453" t="s">
        <v>498</v>
      </c>
      <c r="C109" s="347">
        <v>154.4</v>
      </c>
      <c r="D109" s="345"/>
      <c r="E109" s="348">
        <v>279.39999999999998</v>
      </c>
    </row>
    <row r="110" spans="1:5" x14ac:dyDescent="0.25">
      <c r="A110" s="291" t="s">
        <v>484</v>
      </c>
      <c r="B110" s="453" t="s">
        <v>499</v>
      </c>
      <c r="C110" s="347">
        <v>18.8</v>
      </c>
      <c r="D110" s="345"/>
      <c r="E110" s="348">
        <f t="shared" ref="E110" si="12">C110+D110</f>
        <v>18.8</v>
      </c>
    </row>
    <row r="111" spans="1:5" x14ac:dyDescent="0.25">
      <c r="A111" s="291" t="s">
        <v>485</v>
      </c>
      <c r="B111" s="453" t="s">
        <v>500</v>
      </c>
      <c r="C111" s="347">
        <v>607.4</v>
      </c>
      <c r="D111" s="345"/>
      <c r="E111" s="348">
        <v>482.4</v>
      </c>
    </row>
    <row r="112" spans="1:5" x14ac:dyDescent="0.25">
      <c r="A112" s="442" t="s">
        <v>76</v>
      </c>
      <c r="B112" s="305" t="s">
        <v>172</v>
      </c>
      <c r="C112" s="357">
        <f>C107+C108</f>
        <v>40141.4</v>
      </c>
      <c r="D112" s="357">
        <f t="shared" ref="D112:E112" si="13">D107+D108</f>
        <v>77.900000000000006</v>
      </c>
      <c r="E112" s="357">
        <f t="shared" si="13"/>
        <v>40219.299999999996</v>
      </c>
    </row>
  </sheetData>
  <mergeCells count="17">
    <mergeCell ref="B1:E1"/>
    <mergeCell ref="B3:E3"/>
    <mergeCell ref="B4:E4"/>
    <mergeCell ref="B2:E2"/>
    <mergeCell ref="A18:C18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B15:E15"/>
    <mergeCell ref="B16:E16"/>
  </mergeCells>
  <pageMargins left="1.1811023622047245" right="0.39370078740157483" top="0.78740157480314965" bottom="0.39370078740157483" header="0.31496062992125984" footer="0.31496062992125984"/>
  <pageSetup paperSize="9" scale="77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3"/>
  <sheetViews>
    <sheetView showZeros="0" topLeftCell="A48" workbookViewId="0">
      <selection activeCell="Z23" sqref="Z23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126" hidden="1" customWidth="1"/>
    <col min="10" max="10" width="10.28515625" style="126" hidden="1" customWidth="1"/>
    <col min="11" max="11" width="9.140625" style="126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2:15" x14ac:dyDescent="0.25">
      <c r="B1" s="118"/>
      <c r="C1" s="118" t="s">
        <v>328</v>
      </c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</row>
    <row r="2" spans="2:15" x14ac:dyDescent="0.25">
      <c r="B2" s="118"/>
      <c r="C2" s="118" t="s">
        <v>447</v>
      </c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</row>
    <row r="3" spans="2:15" x14ac:dyDescent="0.25">
      <c r="B3" s="118"/>
      <c r="C3" s="118" t="s">
        <v>505</v>
      </c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</row>
    <row r="4" spans="2:15" x14ac:dyDescent="0.25">
      <c r="B4" s="118"/>
      <c r="C4" s="118" t="s">
        <v>346</v>
      </c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</row>
    <row r="5" spans="2:15" s="318" customFormat="1" ht="15" hidden="1" customHeight="1" x14ac:dyDescent="0.25">
      <c r="B5" s="581" t="s">
        <v>410</v>
      </c>
      <c r="C5" s="581"/>
      <c r="D5" s="581"/>
      <c r="E5" s="581"/>
      <c r="F5" s="581"/>
      <c r="G5" s="581"/>
      <c r="H5" s="581"/>
      <c r="I5" s="581"/>
      <c r="J5" s="581"/>
      <c r="K5" s="581"/>
      <c r="L5" s="581"/>
      <c r="M5" s="581"/>
      <c r="N5" s="581"/>
      <c r="O5" s="581"/>
    </row>
    <row r="6" spans="2:15" s="318" customFormat="1" hidden="1" x14ac:dyDescent="0.25">
      <c r="B6" s="581" t="s">
        <v>424</v>
      </c>
      <c r="C6" s="581"/>
      <c r="D6" s="581"/>
      <c r="E6" s="581"/>
      <c r="F6" s="581"/>
      <c r="G6" s="581"/>
      <c r="H6" s="581"/>
      <c r="I6" s="581"/>
      <c r="J6" s="581"/>
      <c r="K6" s="581"/>
      <c r="L6" s="581"/>
      <c r="M6" s="581"/>
      <c r="N6" s="581"/>
      <c r="O6" s="581"/>
    </row>
    <row r="7" spans="2:15" s="318" customFormat="1" ht="14.25" hidden="1" customHeight="1" x14ac:dyDescent="0.25">
      <c r="B7" s="581" t="s">
        <v>411</v>
      </c>
      <c r="C7" s="581"/>
      <c r="D7" s="581"/>
      <c r="E7" s="581"/>
      <c r="F7" s="581"/>
      <c r="G7" s="581"/>
      <c r="H7" s="581"/>
      <c r="I7" s="581"/>
      <c r="J7" s="581"/>
      <c r="K7" s="581"/>
      <c r="L7" s="581"/>
      <c r="M7" s="581"/>
      <c r="N7" s="581"/>
      <c r="O7" s="581"/>
    </row>
    <row r="8" spans="2:15" s="318" customFormat="1" hidden="1" x14ac:dyDescent="0.25">
      <c r="B8" s="581" t="s">
        <v>423</v>
      </c>
      <c r="C8" s="581"/>
      <c r="D8" s="581"/>
      <c r="E8" s="581"/>
      <c r="F8" s="581"/>
      <c r="G8" s="581"/>
      <c r="H8" s="581"/>
      <c r="I8" s="581"/>
      <c r="J8" s="581"/>
      <c r="K8" s="581"/>
      <c r="L8" s="581"/>
      <c r="M8" s="581"/>
      <c r="N8" s="581"/>
      <c r="O8" s="581"/>
    </row>
    <row r="9" spans="2:15" s="318" customFormat="1" hidden="1" x14ac:dyDescent="0.25">
      <c r="B9" s="581" t="s">
        <v>420</v>
      </c>
      <c r="C9" s="581"/>
      <c r="D9" s="581"/>
      <c r="E9" s="581"/>
      <c r="F9" s="581"/>
      <c r="G9" s="581"/>
      <c r="H9" s="581"/>
      <c r="I9" s="581"/>
      <c r="J9" s="581"/>
      <c r="K9" s="581"/>
      <c r="L9" s="581"/>
      <c r="M9" s="581"/>
      <c r="N9" s="581"/>
      <c r="O9" s="581"/>
    </row>
    <row r="10" spans="2:15" s="318" customFormat="1" hidden="1" x14ac:dyDescent="0.25">
      <c r="B10" s="581" t="s">
        <v>422</v>
      </c>
      <c r="C10" s="581"/>
      <c r="D10" s="581"/>
      <c r="E10" s="581"/>
      <c r="F10" s="581"/>
      <c r="G10" s="581"/>
      <c r="H10" s="581"/>
      <c r="I10" s="581"/>
      <c r="J10" s="581"/>
      <c r="K10" s="581"/>
      <c r="L10" s="581"/>
      <c r="M10" s="581"/>
      <c r="N10" s="581"/>
      <c r="O10" s="581"/>
    </row>
    <row r="11" spans="2:15" s="318" customFormat="1" hidden="1" x14ac:dyDescent="0.25">
      <c r="B11" s="581" t="s">
        <v>425</v>
      </c>
      <c r="C11" s="581"/>
      <c r="D11" s="581"/>
      <c r="E11" s="581"/>
      <c r="F11" s="581"/>
      <c r="G11" s="581"/>
      <c r="H11" s="581"/>
      <c r="I11" s="581"/>
      <c r="J11" s="581"/>
      <c r="K11" s="581"/>
      <c r="L11" s="581"/>
      <c r="M11" s="581"/>
      <c r="N11" s="581"/>
      <c r="O11" s="581"/>
    </row>
    <row r="12" spans="2:15" s="318" customFormat="1" hidden="1" x14ac:dyDescent="0.25">
      <c r="B12" s="581" t="s">
        <v>426</v>
      </c>
      <c r="C12" s="581"/>
      <c r="D12" s="581"/>
      <c r="E12" s="581"/>
      <c r="F12" s="581"/>
      <c r="G12" s="581"/>
      <c r="H12" s="581"/>
      <c r="I12" s="581"/>
      <c r="J12" s="581"/>
      <c r="K12" s="581"/>
      <c r="L12" s="581"/>
      <c r="M12" s="581"/>
      <c r="N12" s="581"/>
      <c r="O12" s="581"/>
    </row>
    <row r="13" spans="2:15" s="318" customFormat="1" hidden="1" x14ac:dyDescent="0.25">
      <c r="B13" s="581" t="s">
        <v>431</v>
      </c>
      <c r="C13" s="581"/>
      <c r="D13" s="581"/>
      <c r="E13" s="581"/>
      <c r="F13" s="581"/>
      <c r="G13" s="581"/>
      <c r="H13" s="581"/>
      <c r="I13" s="581"/>
      <c r="J13" s="581"/>
      <c r="K13" s="581"/>
      <c r="L13" s="581"/>
      <c r="M13" s="581"/>
      <c r="N13" s="581"/>
      <c r="O13" s="581"/>
    </row>
    <row r="14" spans="2:15" s="318" customFormat="1" hidden="1" x14ac:dyDescent="0.25">
      <c r="B14" s="581" t="s">
        <v>436</v>
      </c>
      <c r="C14" s="581"/>
      <c r="D14" s="581"/>
      <c r="E14" s="581"/>
      <c r="F14" s="581"/>
      <c r="G14" s="581"/>
      <c r="H14" s="581"/>
      <c r="I14" s="581"/>
      <c r="J14" s="581"/>
      <c r="K14" s="581"/>
      <c r="L14" s="581"/>
      <c r="M14" s="581"/>
      <c r="N14" s="581"/>
      <c r="O14" s="581"/>
    </row>
    <row r="15" spans="2:15" s="318" customFormat="1" hidden="1" x14ac:dyDescent="0.25">
      <c r="B15" s="581" t="s">
        <v>438</v>
      </c>
      <c r="C15" s="581"/>
      <c r="D15" s="581"/>
      <c r="E15" s="581"/>
      <c r="F15" s="581"/>
      <c r="G15" s="581"/>
      <c r="H15" s="581"/>
      <c r="I15" s="581"/>
      <c r="J15" s="581"/>
      <c r="K15" s="581"/>
      <c r="L15" s="581"/>
      <c r="M15" s="581"/>
      <c r="N15" s="581"/>
      <c r="O15" s="581"/>
    </row>
    <row r="16" spans="2:15" s="318" customFormat="1" hidden="1" x14ac:dyDescent="0.25">
      <c r="B16" s="581" t="s">
        <v>432</v>
      </c>
      <c r="C16" s="581"/>
      <c r="D16" s="581"/>
      <c r="E16" s="581"/>
      <c r="F16" s="581"/>
      <c r="G16" s="581"/>
      <c r="H16" s="581"/>
      <c r="I16" s="581"/>
      <c r="J16" s="581"/>
      <c r="K16" s="581"/>
      <c r="L16" s="581"/>
      <c r="M16" s="581"/>
      <c r="N16" s="581"/>
      <c r="O16" s="581"/>
    </row>
    <row r="17" spans="1:16" s="318" customFormat="1" x14ac:dyDescent="0.25">
      <c r="B17" s="470"/>
      <c r="C17" s="469" t="s">
        <v>519</v>
      </c>
      <c r="D17" s="470"/>
      <c r="E17" s="470"/>
      <c r="F17" s="470"/>
      <c r="G17" s="470"/>
      <c r="H17" s="470"/>
      <c r="I17" s="470"/>
      <c r="J17" s="470"/>
      <c r="K17" s="470"/>
      <c r="L17" s="470"/>
      <c r="M17" s="470"/>
      <c r="N17" s="470"/>
      <c r="O17" s="470"/>
    </row>
    <row r="18" spans="1:16" s="318" customFormat="1" x14ac:dyDescent="0.25">
      <c r="B18" s="470"/>
      <c r="C18" s="469" t="s">
        <v>538</v>
      </c>
      <c r="D18" s="470"/>
      <c r="E18" s="470"/>
      <c r="F18" s="470"/>
      <c r="G18" s="470"/>
      <c r="H18" s="470"/>
      <c r="I18" s="470"/>
      <c r="J18" s="470"/>
      <c r="K18" s="470"/>
      <c r="L18" s="470"/>
      <c r="M18" s="470"/>
      <c r="N18" s="470"/>
      <c r="O18" s="470"/>
    </row>
    <row r="19" spans="1:16" s="318" customFormat="1" x14ac:dyDescent="0.25">
      <c r="B19" s="538"/>
      <c r="C19" s="539" t="s">
        <v>559</v>
      </c>
      <c r="D19" s="538"/>
      <c r="E19" s="538"/>
      <c r="F19" s="538"/>
      <c r="G19" s="538"/>
      <c r="H19" s="538"/>
      <c r="I19" s="538"/>
      <c r="J19" s="538"/>
      <c r="K19" s="538"/>
      <c r="L19" s="538"/>
      <c r="M19" s="538"/>
      <c r="N19" s="538"/>
      <c r="O19" s="538"/>
    </row>
    <row r="20" spans="1:16" s="318" customFormat="1" x14ac:dyDescent="0.25">
      <c r="B20" s="538"/>
      <c r="C20" s="539" t="s">
        <v>571</v>
      </c>
      <c r="D20" s="538"/>
      <c r="E20" s="538"/>
      <c r="F20" s="538"/>
      <c r="G20" s="538"/>
      <c r="H20" s="538"/>
      <c r="I20" s="538"/>
      <c r="J20" s="538"/>
      <c r="K20" s="538"/>
      <c r="L20" s="538"/>
      <c r="M20" s="538"/>
      <c r="N20" s="538"/>
      <c r="O20" s="538"/>
    </row>
    <row r="21" spans="1:16" s="318" customFormat="1" x14ac:dyDescent="0.25">
      <c r="B21" s="540"/>
      <c r="C21" s="544" t="s">
        <v>578</v>
      </c>
      <c r="D21" s="540"/>
      <c r="E21" s="540"/>
      <c r="F21" s="540"/>
      <c r="G21" s="540"/>
      <c r="H21" s="540"/>
      <c r="I21" s="540"/>
      <c r="J21" s="540"/>
      <c r="K21" s="540"/>
      <c r="L21" s="540"/>
      <c r="M21" s="540"/>
      <c r="N21" s="540"/>
      <c r="O21" s="540"/>
    </row>
    <row r="22" spans="1:16" s="318" customFormat="1" x14ac:dyDescent="0.25">
      <c r="B22" s="540"/>
      <c r="C22" s="544" t="s">
        <v>601</v>
      </c>
      <c r="D22" s="540"/>
      <c r="E22" s="540"/>
      <c r="F22" s="540"/>
      <c r="G22" s="540"/>
      <c r="H22" s="540"/>
      <c r="I22" s="540"/>
      <c r="J22" s="540"/>
      <c r="K22" s="540"/>
      <c r="L22" s="540"/>
      <c r="M22" s="540"/>
      <c r="N22" s="540"/>
      <c r="O22" s="540"/>
    </row>
    <row r="23" spans="1:16" s="318" customFormat="1" x14ac:dyDescent="0.25">
      <c r="B23" s="320"/>
      <c r="C23" s="320"/>
      <c r="D23" s="320"/>
      <c r="E23" s="320"/>
      <c r="F23" s="320"/>
      <c r="G23" s="320"/>
      <c r="H23" s="320"/>
      <c r="I23" s="320"/>
      <c r="J23" s="320"/>
      <c r="K23" s="320"/>
      <c r="L23" s="320"/>
      <c r="M23" s="320"/>
      <c r="N23" s="320"/>
      <c r="O23" s="320"/>
    </row>
    <row r="24" spans="1:16" s="321" customFormat="1" ht="38.25" customHeight="1" x14ac:dyDescent="0.25">
      <c r="A24" s="699" t="s">
        <v>458</v>
      </c>
      <c r="B24" s="699"/>
      <c r="C24" s="699"/>
      <c r="D24" s="699"/>
      <c r="E24" s="699"/>
      <c r="F24" s="699"/>
      <c r="G24" s="699"/>
      <c r="H24" s="699"/>
      <c r="I24" s="699"/>
      <c r="J24" s="699"/>
      <c r="K24" s="699"/>
      <c r="L24" s="699"/>
      <c r="M24" s="699"/>
      <c r="N24" s="699"/>
      <c r="O24" s="699"/>
    </row>
    <row r="25" spans="1:16" ht="18.75" customHeight="1" x14ac:dyDescent="0.25">
      <c r="A25" s="58"/>
      <c r="B25" s="58"/>
      <c r="C25" s="58"/>
      <c r="D25" s="95"/>
      <c r="E25" s="95"/>
      <c r="F25" s="95"/>
      <c r="G25" s="95"/>
      <c r="H25" s="95"/>
      <c r="I25" s="95"/>
      <c r="J25" s="95"/>
      <c r="K25" s="95"/>
      <c r="L25" s="95"/>
      <c r="M25" s="95"/>
      <c r="N25" s="95"/>
      <c r="O25" s="4" t="s">
        <v>406</v>
      </c>
    </row>
    <row r="26" spans="1:16" x14ac:dyDescent="0.25">
      <c r="A26" s="588" t="s">
        <v>5</v>
      </c>
      <c r="B26" s="591" t="s">
        <v>325</v>
      </c>
      <c r="C26" s="591" t="s">
        <v>54</v>
      </c>
      <c r="D26" s="604" t="s">
        <v>336</v>
      </c>
      <c r="E26" s="619" t="s">
        <v>194</v>
      </c>
      <c r="F26" s="619"/>
      <c r="G26" s="619"/>
      <c r="H26" s="594" t="s">
        <v>338</v>
      </c>
      <c r="I26" s="625" t="s">
        <v>194</v>
      </c>
      <c r="J26" s="625"/>
      <c r="K26" s="625"/>
      <c r="L26" s="603" t="s">
        <v>0</v>
      </c>
      <c r="M26" s="603" t="s">
        <v>194</v>
      </c>
      <c r="N26" s="603"/>
      <c r="O26" s="603"/>
    </row>
    <row r="27" spans="1:16" x14ac:dyDescent="0.25">
      <c r="A27" s="589"/>
      <c r="B27" s="592"/>
      <c r="C27" s="592"/>
      <c r="D27" s="605"/>
      <c r="E27" s="619" t="s">
        <v>1</v>
      </c>
      <c r="F27" s="619"/>
      <c r="G27" s="610" t="s">
        <v>2</v>
      </c>
      <c r="H27" s="595"/>
      <c r="I27" s="625" t="s">
        <v>1</v>
      </c>
      <c r="J27" s="625"/>
      <c r="K27" s="587" t="s">
        <v>2</v>
      </c>
      <c r="L27" s="603"/>
      <c r="M27" s="603" t="s">
        <v>1</v>
      </c>
      <c r="N27" s="603"/>
      <c r="O27" s="586" t="s">
        <v>2</v>
      </c>
    </row>
    <row r="28" spans="1:16" ht="30.75" customHeight="1" x14ac:dyDescent="0.25">
      <c r="A28" s="590"/>
      <c r="B28" s="593"/>
      <c r="C28" s="593"/>
      <c r="D28" s="606"/>
      <c r="E28" s="117" t="s">
        <v>3</v>
      </c>
      <c r="F28" s="115" t="s">
        <v>4</v>
      </c>
      <c r="G28" s="610"/>
      <c r="H28" s="596"/>
      <c r="I28" s="116" t="s">
        <v>3</v>
      </c>
      <c r="J28" s="112" t="s">
        <v>4</v>
      </c>
      <c r="K28" s="587"/>
      <c r="L28" s="603"/>
      <c r="M28" s="113" t="s">
        <v>3</v>
      </c>
      <c r="N28" s="111" t="s">
        <v>4</v>
      </c>
      <c r="O28" s="586"/>
      <c r="P28" s="127"/>
    </row>
    <row r="29" spans="1:16" ht="15.95" customHeight="1" x14ac:dyDescent="0.25">
      <c r="A29" s="13" t="s">
        <v>71</v>
      </c>
      <c r="B29" s="600" t="s">
        <v>6</v>
      </c>
      <c r="C29" s="601"/>
      <c r="D29" s="601"/>
      <c r="E29" s="601"/>
      <c r="F29" s="601"/>
      <c r="G29" s="601"/>
      <c r="H29" s="601"/>
      <c r="I29" s="601"/>
      <c r="J29" s="601"/>
      <c r="K29" s="601"/>
      <c r="L29" s="601"/>
      <c r="M29" s="601"/>
      <c r="N29" s="601"/>
      <c r="O29" s="602"/>
    </row>
    <row r="30" spans="1:16" ht="15" customHeight="1" x14ac:dyDescent="0.25">
      <c r="A30" s="5" t="s">
        <v>182</v>
      </c>
      <c r="B30" s="80" t="s">
        <v>20</v>
      </c>
      <c r="C30" s="39" t="s">
        <v>30</v>
      </c>
      <c r="D30" s="16">
        <f>E30+G30</f>
        <v>12</v>
      </c>
      <c r="E30" s="43"/>
      <c r="F30" s="43"/>
      <c r="G30" s="43">
        <v>12</v>
      </c>
      <c r="H30" s="24">
        <f>I30+K30</f>
        <v>0</v>
      </c>
      <c r="I30" s="10"/>
      <c r="J30" s="10"/>
      <c r="K30" s="10"/>
      <c r="L30" s="12">
        <f>M30+O30</f>
        <v>12</v>
      </c>
      <c r="M30" s="12">
        <f>E30+I30</f>
        <v>0</v>
      </c>
      <c r="N30" s="12">
        <f>F30+J30</f>
        <v>0</v>
      </c>
      <c r="O30" s="12">
        <f>G30+K30</f>
        <v>12</v>
      </c>
    </row>
    <row r="31" spans="1:16" ht="15.95" customHeight="1" x14ac:dyDescent="0.25">
      <c r="A31" s="20" t="s">
        <v>72</v>
      </c>
      <c r="B31" s="21" t="s">
        <v>174</v>
      </c>
      <c r="C31" s="22"/>
      <c r="D31" s="23">
        <f t="shared" ref="D31:O31" si="0">D30</f>
        <v>12</v>
      </c>
      <c r="E31" s="23">
        <f t="shared" si="0"/>
        <v>0</v>
      </c>
      <c r="F31" s="23">
        <f t="shared" si="0"/>
        <v>0</v>
      </c>
      <c r="G31" s="23">
        <f t="shared" si="0"/>
        <v>12</v>
      </c>
      <c r="H31" s="10">
        <f t="shared" si="0"/>
        <v>0</v>
      </c>
      <c r="I31" s="10">
        <f t="shared" si="0"/>
        <v>0</v>
      </c>
      <c r="J31" s="10">
        <f t="shared" si="0"/>
        <v>0</v>
      </c>
      <c r="K31" s="10">
        <f t="shared" si="0"/>
        <v>0</v>
      </c>
      <c r="L31" s="21">
        <f t="shared" ref="L31" si="1">M31+O31</f>
        <v>12</v>
      </c>
      <c r="M31" s="21">
        <f t="shared" si="0"/>
        <v>0</v>
      </c>
      <c r="N31" s="21">
        <f t="shared" si="0"/>
        <v>0</v>
      </c>
      <c r="O31" s="21">
        <f t="shared" si="0"/>
        <v>12</v>
      </c>
    </row>
    <row r="32" spans="1:16" ht="15.95" customHeight="1" x14ac:dyDescent="0.25">
      <c r="A32" s="13" t="s">
        <v>73</v>
      </c>
      <c r="B32" s="600" t="s">
        <v>59</v>
      </c>
      <c r="C32" s="601"/>
      <c r="D32" s="601"/>
      <c r="E32" s="601"/>
      <c r="F32" s="601"/>
      <c r="G32" s="601"/>
      <c r="H32" s="601"/>
      <c r="I32" s="601"/>
      <c r="J32" s="601"/>
      <c r="K32" s="601"/>
      <c r="L32" s="601"/>
      <c r="M32" s="601"/>
      <c r="N32" s="601"/>
      <c r="O32" s="602"/>
    </row>
    <row r="33" spans="1:15" ht="15" customHeight="1" x14ac:dyDescent="0.25">
      <c r="A33" s="5" t="s">
        <v>74</v>
      </c>
      <c r="B33" s="80" t="s">
        <v>20</v>
      </c>
      <c r="C33" s="81"/>
      <c r="D33" s="16">
        <f>E33+G33</f>
        <v>395.5</v>
      </c>
      <c r="E33" s="43">
        <f>E36+E37+E35+E34</f>
        <v>0</v>
      </c>
      <c r="F33" s="43">
        <f t="shared" ref="F33:O33" si="2">F36+F37+F35+F34</f>
        <v>0</v>
      </c>
      <c r="G33" s="43">
        <f t="shared" si="2"/>
        <v>395.5</v>
      </c>
      <c r="H33" s="24">
        <f t="shared" si="2"/>
        <v>0</v>
      </c>
      <c r="I33" s="10">
        <f t="shared" si="2"/>
        <v>0</v>
      </c>
      <c r="J33" s="10">
        <f t="shared" si="2"/>
        <v>0</v>
      </c>
      <c r="K33" s="10">
        <f t="shared" si="2"/>
        <v>0</v>
      </c>
      <c r="L33" s="12">
        <f t="shared" si="2"/>
        <v>395.5</v>
      </c>
      <c r="M33" s="12">
        <f t="shared" si="2"/>
        <v>0</v>
      </c>
      <c r="N33" s="12">
        <f t="shared" si="2"/>
        <v>0</v>
      </c>
      <c r="O33" s="12">
        <f t="shared" si="2"/>
        <v>395.5</v>
      </c>
    </row>
    <row r="34" spans="1:15" ht="15" customHeight="1" x14ac:dyDescent="0.25">
      <c r="A34" s="19"/>
      <c r="B34" s="80"/>
      <c r="C34" s="30" t="s">
        <v>25</v>
      </c>
      <c r="D34" s="16">
        <f>E34+G34</f>
        <v>118.9</v>
      </c>
      <c r="E34" s="16"/>
      <c r="F34" s="16"/>
      <c r="G34" s="16">
        <v>118.9</v>
      </c>
      <c r="H34" s="10">
        <f>I34+K34</f>
        <v>0</v>
      </c>
      <c r="I34" s="10"/>
      <c r="J34" s="10"/>
      <c r="K34" s="10"/>
      <c r="L34" s="12">
        <f>M34+O34</f>
        <v>118.9</v>
      </c>
      <c r="M34" s="12">
        <f t="shared" ref="M34:M35" si="3">E34+I34</f>
        <v>0</v>
      </c>
      <c r="N34" s="12">
        <f t="shared" ref="N34:N35" si="4">F34+J34</f>
        <v>0</v>
      </c>
      <c r="O34" s="12">
        <f t="shared" ref="O34:O35" si="5">G34+K34</f>
        <v>118.9</v>
      </c>
    </row>
    <row r="35" spans="1:15" x14ac:dyDescent="0.25">
      <c r="A35" s="40"/>
      <c r="B35" s="41"/>
      <c r="C35" s="82" t="s">
        <v>31</v>
      </c>
      <c r="D35" s="16">
        <f>E35+G35</f>
        <v>256.39999999999998</v>
      </c>
      <c r="E35" s="16"/>
      <c r="F35" s="16"/>
      <c r="G35" s="16">
        <v>256.39999999999998</v>
      </c>
      <c r="H35" s="10">
        <f>I35+K35</f>
        <v>0</v>
      </c>
      <c r="I35" s="10"/>
      <c r="J35" s="10"/>
      <c r="K35" s="10"/>
      <c r="L35" s="12">
        <f>M35+O35</f>
        <v>256.39999999999998</v>
      </c>
      <c r="M35" s="12">
        <f t="shared" si="3"/>
        <v>0</v>
      </c>
      <c r="N35" s="12">
        <f t="shared" si="4"/>
        <v>0</v>
      </c>
      <c r="O35" s="12">
        <f t="shared" si="5"/>
        <v>256.39999999999998</v>
      </c>
    </row>
    <row r="36" spans="1:15" ht="15" customHeight="1" x14ac:dyDescent="0.25">
      <c r="A36" s="19"/>
      <c r="B36" s="80"/>
      <c r="C36" s="406" t="s">
        <v>22</v>
      </c>
      <c r="D36" s="16">
        <f>E36+G36</f>
        <v>10.1</v>
      </c>
      <c r="E36" s="16"/>
      <c r="F36" s="16"/>
      <c r="G36" s="16">
        <v>10.1</v>
      </c>
      <c r="H36" s="10">
        <f>I36+K36</f>
        <v>0</v>
      </c>
      <c r="I36" s="10"/>
      <c r="J36" s="10"/>
      <c r="K36" s="10"/>
      <c r="L36" s="12">
        <f>M36+O36</f>
        <v>10.1</v>
      </c>
      <c r="M36" s="12">
        <f t="shared" ref="M36:O37" si="6">E36+I36</f>
        <v>0</v>
      </c>
      <c r="N36" s="12">
        <f t="shared" si="6"/>
        <v>0</v>
      </c>
      <c r="O36" s="12">
        <f t="shared" si="6"/>
        <v>10.1</v>
      </c>
    </row>
    <row r="37" spans="1:15" x14ac:dyDescent="0.25">
      <c r="A37" s="40"/>
      <c r="B37" s="41"/>
      <c r="C37" s="39" t="s">
        <v>30</v>
      </c>
      <c r="D37" s="16">
        <f>E37+G37</f>
        <v>10.1</v>
      </c>
      <c r="E37" s="16"/>
      <c r="F37" s="16"/>
      <c r="G37" s="16">
        <v>10.1</v>
      </c>
      <c r="H37" s="10">
        <f>I37+K37</f>
        <v>0</v>
      </c>
      <c r="I37" s="10"/>
      <c r="J37" s="10"/>
      <c r="K37" s="10"/>
      <c r="L37" s="12">
        <f>M37+O37</f>
        <v>10.1</v>
      </c>
      <c r="M37" s="12">
        <f t="shared" si="6"/>
        <v>0</v>
      </c>
      <c r="N37" s="12">
        <f t="shared" si="6"/>
        <v>0</v>
      </c>
      <c r="O37" s="12">
        <f t="shared" si="6"/>
        <v>10.1</v>
      </c>
    </row>
    <row r="38" spans="1:15" ht="15.95" customHeight="1" x14ac:dyDescent="0.25">
      <c r="A38" s="20" t="s">
        <v>75</v>
      </c>
      <c r="B38" s="21" t="s">
        <v>175</v>
      </c>
      <c r="C38" s="22"/>
      <c r="D38" s="23">
        <f>D33</f>
        <v>395.5</v>
      </c>
      <c r="E38" s="23">
        <f>E33</f>
        <v>0</v>
      </c>
      <c r="F38" s="23">
        <f>F33</f>
        <v>0</v>
      </c>
      <c r="G38" s="23">
        <f>G33</f>
        <v>395.5</v>
      </c>
      <c r="H38" s="10">
        <f>H33</f>
        <v>0</v>
      </c>
      <c r="I38" s="10">
        <f t="shared" ref="I38:K38" si="7">I33</f>
        <v>0</v>
      </c>
      <c r="J38" s="10">
        <f t="shared" si="7"/>
        <v>0</v>
      </c>
      <c r="K38" s="10">
        <f t="shared" si="7"/>
        <v>0</v>
      </c>
      <c r="L38" s="21">
        <f t="shared" ref="L38" si="8">M38+O38</f>
        <v>395.5</v>
      </c>
      <c r="M38" s="21">
        <f>M33</f>
        <v>0</v>
      </c>
      <c r="N38" s="21">
        <f>N33</f>
        <v>0</v>
      </c>
      <c r="O38" s="21">
        <f>O33</f>
        <v>395.5</v>
      </c>
    </row>
    <row r="39" spans="1:15" ht="15.95" hidden="1" customHeight="1" x14ac:dyDescent="0.25">
      <c r="A39" s="19" t="s">
        <v>73</v>
      </c>
      <c r="B39" s="693" t="s">
        <v>63</v>
      </c>
      <c r="C39" s="694"/>
      <c r="D39" s="694"/>
      <c r="E39" s="694"/>
      <c r="F39" s="694"/>
      <c r="G39" s="694"/>
      <c r="H39" s="694"/>
      <c r="I39" s="694"/>
      <c r="J39" s="694"/>
      <c r="K39" s="694"/>
      <c r="L39" s="694"/>
      <c r="M39" s="694"/>
      <c r="N39" s="694"/>
      <c r="O39" s="695"/>
    </row>
    <row r="40" spans="1:15" ht="15" hidden="1" customHeight="1" x14ac:dyDescent="0.25">
      <c r="A40" s="5" t="s">
        <v>74</v>
      </c>
      <c r="B40" s="35" t="s">
        <v>20</v>
      </c>
      <c r="C40" s="15" t="s">
        <v>32</v>
      </c>
      <c r="D40" s="16">
        <f>E40+G40</f>
        <v>0</v>
      </c>
      <c r="E40" s="16"/>
      <c r="F40" s="16"/>
      <c r="G40" s="16"/>
      <c r="H40" s="24">
        <f>I40+K40</f>
        <v>0</v>
      </c>
      <c r="I40" s="24"/>
      <c r="J40" s="24"/>
      <c r="K40" s="24"/>
      <c r="L40" s="12">
        <f>M40+O40</f>
        <v>0</v>
      </c>
      <c r="M40" s="12">
        <f>E40+I40</f>
        <v>0</v>
      </c>
      <c r="N40" s="12">
        <f>F40+J40</f>
        <v>0</v>
      </c>
      <c r="O40" s="12">
        <f>G40+K40</f>
        <v>0</v>
      </c>
    </row>
    <row r="41" spans="1:15" ht="15.95" hidden="1" customHeight="1" x14ac:dyDescent="0.25">
      <c r="A41" s="20" t="s">
        <v>75</v>
      </c>
      <c r="B41" s="21" t="s">
        <v>176</v>
      </c>
      <c r="C41" s="128"/>
      <c r="D41" s="23">
        <f>D40</f>
        <v>0</v>
      </c>
      <c r="E41" s="23">
        <f>E40</f>
        <v>0</v>
      </c>
      <c r="F41" s="23">
        <f>F40</f>
        <v>0</v>
      </c>
      <c r="G41" s="23">
        <f>G40</f>
        <v>0</v>
      </c>
      <c r="H41" s="24">
        <f t="shared" ref="H41:O41" si="9">H40</f>
        <v>0</v>
      </c>
      <c r="I41" s="24">
        <f t="shared" si="9"/>
        <v>0</v>
      </c>
      <c r="J41" s="24">
        <f t="shared" si="9"/>
        <v>0</v>
      </c>
      <c r="K41" s="24">
        <f t="shared" si="9"/>
        <v>0</v>
      </c>
      <c r="L41" s="21">
        <f t="shared" si="9"/>
        <v>0</v>
      </c>
      <c r="M41" s="21">
        <f t="shared" si="9"/>
        <v>0</v>
      </c>
      <c r="N41" s="21">
        <f t="shared" si="9"/>
        <v>0</v>
      </c>
      <c r="O41" s="21">
        <f t="shared" si="9"/>
        <v>0</v>
      </c>
    </row>
    <row r="42" spans="1:15" ht="15.95" hidden="1" customHeight="1" x14ac:dyDescent="0.25">
      <c r="A42" s="5" t="s">
        <v>76</v>
      </c>
      <c r="B42" s="696" t="s">
        <v>171</v>
      </c>
      <c r="C42" s="697"/>
      <c r="D42" s="697"/>
      <c r="E42" s="697"/>
      <c r="F42" s="697"/>
      <c r="G42" s="697"/>
      <c r="H42" s="697"/>
      <c r="I42" s="697"/>
      <c r="J42" s="697"/>
      <c r="K42" s="697"/>
      <c r="L42" s="697"/>
      <c r="M42" s="697"/>
      <c r="N42" s="697"/>
      <c r="O42" s="698"/>
    </row>
    <row r="43" spans="1:15" ht="15" hidden="1" customHeight="1" x14ac:dyDescent="0.25">
      <c r="A43" s="5" t="s">
        <v>77</v>
      </c>
      <c r="B43" s="92" t="s">
        <v>20</v>
      </c>
      <c r="C43" s="30" t="s">
        <v>51</v>
      </c>
      <c r="D43" s="16">
        <f>E43+G43</f>
        <v>0</v>
      </c>
      <c r="E43" s="16"/>
      <c r="F43" s="16"/>
      <c r="G43" s="16"/>
      <c r="H43" s="10">
        <f>I43+K43</f>
        <v>0</v>
      </c>
      <c r="I43" s="10"/>
      <c r="J43" s="10"/>
      <c r="K43" s="10"/>
      <c r="L43" s="12">
        <f>M43+O43</f>
        <v>0</v>
      </c>
      <c r="M43" s="12">
        <f t="shared" ref="M43" si="10">E43+I43</f>
        <v>0</v>
      </c>
      <c r="N43" s="12">
        <f t="shared" ref="N43" si="11">F43+J43</f>
        <v>0</v>
      </c>
      <c r="O43" s="12">
        <f t="shared" ref="O43" si="12">G43+K43</f>
        <v>0</v>
      </c>
    </row>
    <row r="44" spans="1:15" ht="15.95" hidden="1" customHeight="1" x14ac:dyDescent="0.25">
      <c r="A44" s="20" t="s">
        <v>78</v>
      </c>
      <c r="B44" s="21" t="s">
        <v>177</v>
      </c>
      <c r="C44" s="128"/>
      <c r="D44" s="23">
        <f>D43</f>
        <v>0</v>
      </c>
      <c r="E44" s="23">
        <f t="shared" ref="E44:G44" si="13">E43</f>
        <v>0</v>
      </c>
      <c r="F44" s="23">
        <f t="shared" si="13"/>
        <v>0</v>
      </c>
      <c r="G44" s="23">
        <f t="shared" si="13"/>
        <v>0</v>
      </c>
      <c r="H44" s="24">
        <f>H43</f>
        <v>0</v>
      </c>
      <c r="I44" s="24">
        <f t="shared" ref="I44:K44" si="14">I43</f>
        <v>0</v>
      </c>
      <c r="J44" s="24">
        <f t="shared" si="14"/>
        <v>0</v>
      </c>
      <c r="K44" s="24">
        <f t="shared" si="14"/>
        <v>0</v>
      </c>
      <c r="L44" s="21">
        <f>L43</f>
        <v>0</v>
      </c>
      <c r="M44" s="21">
        <f t="shared" ref="M44:O44" si="15">M43</f>
        <v>0</v>
      </c>
      <c r="N44" s="21">
        <f t="shared" si="15"/>
        <v>0</v>
      </c>
      <c r="O44" s="21">
        <f t="shared" si="15"/>
        <v>0</v>
      </c>
    </row>
    <row r="45" spans="1:15" ht="15.95" customHeight="1" x14ac:dyDescent="0.25">
      <c r="A45" s="19" t="s">
        <v>76</v>
      </c>
      <c r="B45" s="600" t="s">
        <v>181</v>
      </c>
      <c r="C45" s="601"/>
      <c r="D45" s="601"/>
      <c r="E45" s="601"/>
      <c r="F45" s="601"/>
      <c r="G45" s="601"/>
      <c r="H45" s="601"/>
      <c r="I45" s="601"/>
      <c r="J45" s="601"/>
      <c r="K45" s="601"/>
      <c r="L45" s="601"/>
      <c r="M45" s="601"/>
      <c r="N45" s="601"/>
      <c r="O45" s="602"/>
    </row>
    <row r="46" spans="1:15" ht="15" customHeight="1" x14ac:dyDescent="0.25">
      <c r="A46" s="5" t="s">
        <v>77</v>
      </c>
      <c r="B46" s="29" t="s">
        <v>20</v>
      </c>
      <c r="C46" s="30" t="s">
        <v>25</v>
      </c>
      <c r="D46" s="16">
        <f>E46+G46</f>
        <v>567.29999999999995</v>
      </c>
      <c r="E46" s="43">
        <v>11.3</v>
      </c>
      <c r="F46" s="43">
        <v>1.5</v>
      </c>
      <c r="G46" s="43">
        <v>556</v>
      </c>
      <c r="H46" s="24">
        <f>I46+K46</f>
        <v>0</v>
      </c>
      <c r="I46" s="10"/>
      <c r="J46" s="10"/>
      <c r="K46" s="10"/>
      <c r="L46" s="12">
        <f>M46+O46</f>
        <v>567.29999999999995</v>
      </c>
      <c r="M46" s="12">
        <f>E46+I46</f>
        <v>11.3</v>
      </c>
      <c r="N46" s="12">
        <f>F46+J46</f>
        <v>1.5</v>
      </c>
      <c r="O46" s="12">
        <f>G46+K46</f>
        <v>556</v>
      </c>
    </row>
    <row r="47" spans="1:15" ht="15.95" customHeight="1" x14ac:dyDescent="0.25">
      <c r="A47" s="20" t="s">
        <v>78</v>
      </c>
      <c r="B47" s="21" t="s">
        <v>178</v>
      </c>
      <c r="C47" s="22"/>
      <c r="D47" s="23">
        <f>D46</f>
        <v>567.29999999999995</v>
      </c>
      <c r="E47" s="23">
        <f>E46</f>
        <v>11.3</v>
      </c>
      <c r="F47" s="23">
        <f>F46</f>
        <v>1.5</v>
      </c>
      <c r="G47" s="23">
        <f>G46</f>
        <v>556</v>
      </c>
      <c r="H47" s="24">
        <f t="shared" ref="H47:O47" si="16">H46</f>
        <v>0</v>
      </c>
      <c r="I47" s="24">
        <f t="shared" si="16"/>
        <v>0</v>
      </c>
      <c r="J47" s="24">
        <f t="shared" si="16"/>
        <v>0</v>
      </c>
      <c r="K47" s="24">
        <f t="shared" si="16"/>
        <v>0</v>
      </c>
      <c r="L47" s="21">
        <f t="shared" ref="L47" si="17">M47+O47</f>
        <v>567.29999999999995</v>
      </c>
      <c r="M47" s="21">
        <f t="shared" si="16"/>
        <v>11.3</v>
      </c>
      <c r="N47" s="21">
        <f t="shared" si="16"/>
        <v>1.5</v>
      </c>
      <c r="O47" s="21">
        <f t="shared" si="16"/>
        <v>556</v>
      </c>
    </row>
    <row r="48" spans="1:15" ht="15.95" customHeight="1" x14ac:dyDescent="0.25">
      <c r="A48" s="13" t="s">
        <v>79</v>
      </c>
      <c r="B48" s="600" t="s">
        <v>66</v>
      </c>
      <c r="C48" s="601"/>
      <c r="D48" s="601"/>
      <c r="E48" s="601"/>
      <c r="F48" s="601"/>
      <c r="G48" s="601"/>
      <c r="H48" s="601"/>
      <c r="I48" s="601"/>
      <c r="J48" s="601"/>
      <c r="K48" s="601"/>
      <c r="L48" s="601"/>
      <c r="M48" s="601"/>
      <c r="N48" s="601"/>
      <c r="O48" s="602"/>
    </row>
    <row r="49" spans="1:17" ht="15" customHeight="1" x14ac:dyDescent="0.25">
      <c r="A49" s="32" t="s">
        <v>80</v>
      </c>
      <c r="B49" s="29" t="s">
        <v>20</v>
      </c>
      <c r="C49" s="39" t="s">
        <v>30</v>
      </c>
      <c r="D49" s="16">
        <f>E49+G49</f>
        <v>151.30000000000001</v>
      </c>
      <c r="E49" s="16">
        <v>1.9</v>
      </c>
      <c r="F49" s="16">
        <v>1.2</v>
      </c>
      <c r="G49" s="16">
        <v>149.4</v>
      </c>
      <c r="H49" s="10">
        <f>I49+K49</f>
        <v>0</v>
      </c>
      <c r="I49" s="10"/>
      <c r="J49" s="10"/>
      <c r="K49" s="10"/>
      <c r="L49" s="12">
        <f>M49+O49</f>
        <v>151.30000000000001</v>
      </c>
      <c r="M49" s="12">
        <f t="shared" ref="M49:O49" si="18">E49+I49</f>
        <v>1.9</v>
      </c>
      <c r="N49" s="12">
        <f t="shared" si="18"/>
        <v>1.2</v>
      </c>
      <c r="O49" s="12">
        <f t="shared" si="18"/>
        <v>149.4</v>
      </c>
    </row>
    <row r="50" spans="1:17" ht="15" hidden="1" customHeight="1" x14ac:dyDescent="0.25">
      <c r="A50" s="32" t="s">
        <v>81</v>
      </c>
      <c r="B50" s="29" t="s">
        <v>28</v>
      </c>
      <c r="C50" s="39" t="s">
        <v>30</v>
      </c>
      <c r="D50" s="16">
        <f>E50+G50</f>
        <v>0</v>
      </c>
      <c r="E50" s="16"/>
      <c r="F50" s="16"/>
      <c r="G50" s="16"/>
      <c r="H50" s="10">
        <f>I50+K50</f>
        <v>0</v>
      </c>
      <c r="I50" s="10"/>
      <c r="J50" s="10"/>
      <c r="K50" s="10"/>
      <c r="L50" s="12">
        <f>M50+O50</f>
        <v>0</v>
      </c>
      <c r="M50" s="12">
        <f t="shared" ref="M50" si="19">E50+I50</f>
        <v>0</v>
      </c>
      <c r="N50" s="12">
        <f t="shared" ref="N50" si="20">F50+J50</f>
        <v>0</v>
      </c>
      <c r="O50" s="12">
        <f t="shared" ref="O50" si="21">G50+K50</f>
        <v>0</v>
      </c>
    </row>
    <row r="51" spans="1:17" ht="15.95" customHeight="1" x14ac:dyDescent="0.25">
      <c r="A51" s="20" t="s">
        <v>81</v>
      </c>
      <c r="B51" s="21" t="s">
        <v>179</v>
      </c>
      <c r="C51" s="128"/>
      <c r="D51" s="23">
        <f>SUM(D49:D50)</f>
        <v>151.30000000000001</v>
      </c>
      <c r="E51" s="23">
        <f t="shared" ref="E51:G51" si="22">SUM(E49:E50)</f>
        <v>1.9</v>
      </c>
      <c r="F51" s="23">
        <f t="shared" si="22"/>
        <v>1.2</v>
      </c>
      <c r="G51" s="23">
        <f t="shared" si="22"/>
        <v>149.4</v>
      </c>
      <c r="H51" s="24">
        <f>SUM(H49:H50)</f>
        <v>0</v>
      </c>
      <c r="I51" s="24">
        <f t="shared" ref="I51:K51" si="23">SUM(I49:I50)</f>
        <v>0</v>
      </c>
      <c r="J51" s="24">
        <f t="shared" si="23"/>
        <v>0</v>
      </c>
      <c r="K51" s="24">
        <f t="shared" si="23"/>
        <v>0</v>
      </c>
      <c r="L51" s="21">
        <f t="shared" ref="L51" si="24">M51+O51</f>
        <v>151.30000000000001</v>
      </c>
      <c r="M51" s="21">
        <f t="shared" ref="M51:O51" si="25">SUM(M49:M50)</f>
        <v>1.9</v>
      </c>
      <c r="N51" s="21">
        <f t="shared" si="25"/>
        <v>1.2</v>
      </c>
      <c r="O51" s="21">
        <f t="shared" si="25"/>
        <v>149.4</v>
      </c>
    </row>
    <row r="52" spans="1:17" ht="15.95" customHeight="1" x14ac:dyDescent="0.25">
      <c r="A52" s="13" t="s">
        <v>82</v>
      </c>
      <c r="B52" s="600" t="s">
        <v>68</v>
      </c>
      <c r="C52" s="601"/>
      <c r="D52" s="601"/>
      <c r="E52" s="601"/>
      <c r="F52" s="601"/>
      <c r="G52" s="601"/>
      <c r="H52" s="601"/>
      <c r="I52" s="601"/>
      <c r="J52" s="601"/>
      <c r="K52" s="601"/>
      <c r="L52" s="601"/>
      <c r="M52" s="601"/>
      <c r="N52" s="601"/>
      <c r="O52" s="602"/>
    </row>
    <row r="53" spans="1:17" ht="15" customHeight="1" x14ac:dyDescent="0.25">
      <c r="A53" s="32" t="s">
        <v>83</v>
      </c>
      <c r="B53" s="29" t="s">
        <v>20</v>
      </c>
      <c r="C53" s="1">
        <v>10</v>
      </c>
      <c r="D53" s="16">
        <f>E53+G53</f>
        <v>78.599999999999994</v>
      </c>
      <c r="E53" s="16">
        <v>2.6</v>
      </c>
      <c r="F53" s="16">
        <v>0.7</v>
      </c>
      <c r="G53" s="16">
        <v>76</v>
      </c>
      <c r="H53" s="10">
        <f>I53+K53</f>
        <v>0</v>
      </c>
      <c r="I53" s="10"/>
      <c r="J53" s="10"/>
      <c r="K53" s="10"/>
      <c r="L53" s="12">
        <f>M53+O53</f>
        <v>78.599999999999994</v>
      </c>
      <c r="M53" s="12">
        <f t="shared" ref="M53" si="26">E53+I53</f>
        <v>2.6</v>
      </c>
      <c r="N53" s="12">
        <f t="shared" ref="N53" si="27">F53+J53</f>
        <v>0.7</v>
      </c>
      <c r="O53" s="12">
        <f t="shared" ref="O53" si="28">G53+K53</f>
        <v>76</v>
      </c>
    </row>
    <row r="54" spans="1:17" ht="15.95" customHeight="1" x14ac:dyDescent="0.25">
      <c r="A54" s="20" t="s">
        <v>84</v>
      </c>
      <c r="B54" s="21" t="s">
        <v>180</v>
      </c>
      <c r="C54" s="128"/>
      <c r="D54" s="23">
        <f t="shared" ref="D54:O54" si="29">SUM(D53:D53)</f>
        <v>78.599999999999994</v>
      </c>
      <c r="E54" s="23">
        <f t="shared" si="29"/>
        <v>2.6</v>
      </c>
      <c r="F54" s="23">
        <f t="shared" si="29"/>
        <v>0.7</v>
      </c>
      <c r="G54" s="23">
        <f t="shared" si="29"/>
        <v>76</v>
      </c>
      <c r="H54" s="24">
        <f t="shared" si="29"/>
        <v>0</v>
      </c>
      <c r="I54" s="24">
        <f t="shared" si="29"/>
        <v>0</v>
      </c>
      <c r="J54" s="24">
        <f t="shared" si="29"/>
        <v>0</v>
      </c>
      <c r="K54" s="24">
        <f t="shared" si="29"/>
        <v>0</v>
      </c>
      <c r="L54" s="21">
        <f t="shared" ref="L54" si="30">M54+O54</f>
        <v>78.599999999999994</v>
      </c>
      <c r="M54" s="21">
        <f t="shared" si="29"/>
        <v>2.6</v>
      </c>
      <c r="N54" s="21">
        <f t="shared" si="29"/>
        <v>0.7</v>
      </c>
      <c r="O54" s="21">
        <f t="shared" si="29"/>
        <v>76</v>
      </c>
    </row>
    <row r="55" spans="1:17" ht="15.95" customHeight="1" x14ac:dyDescent="0.25">
      <c r="A55" s="122" t="s">
        <v>85</v>
      </c>
      <c r="B55" s="129" t="s">
        <v>172</v>
      </c>
      <c r="C55" s="130"/>
      <c r="D55" s="23">
        <f>D30+D38+D41+D44+D47+D51+D54</f>
        <v>1204.6999999999998</v>
      </c>
      <c r="E55" s="23">
        <f>E31+E38+E41+E44+E47+E51+E54</f>
        <v>15.8</v>
      </c>
      <c r="F55" s="23">
        <f t="shared" ref="F55:O55" si="31">F31+F38+F41+F44+F47+F51+F54</f>
        <v>3.4000000000000004</v>
      </c>
      <c r="G55" s="23">
        <f t="shared" si="31"/>
        <v>1188.9000000000001</v>
      </c>
      <c r="H55" s="24">
        <f t="shared" si="31"/>
        <v>0</v>
      </c>
      <c r="I55" s="24">
        <f t="shared" si="31"/>
        <v>0</v>
      </c>
      <c r="J55" s="24">
        <f t="shared" si="31"/>
        <v>0</v>
      </c>
      <c r="K55" s="24">
        <f t="shared" si="31"/>
        <v>0</v>
      </c>
      <c r="L55" s="21">
        <f>L31+L38+L41+L44+L47+L51+L54</f>
        <v>1204.6999999999998</v>
      </c>
      <c r="M55" s="21">
        <f t="shared" si="31"/>
        <v>15.8</v>
      </c>
      <c r="N55" s="21">
        <f t="shared" si="31"/>
        <v>3.4000000000000004</v>
      </c>
      <c r="O55" s="21">
        <f t="shared" si="31"/>
        <v>1188.9000000000001</v>
      </c>
    </row>
    <row r="56" spans="1:17" x14ac:dyDescent="0.25">
      <c r="A56" s="6"/>
      <c r="B56" s="6"/>
      <c r="C56" s="52"/>
      <c r="D56" s="6"/>
      <c r="E56" s="6"/>
      <c r="F56" s="6"/>
      <c r="G56" s="6"/>
      <c r="H56" s="131"/>
      <c r="I56" s="131"/>
      <c r="J56" s="131"/>
      <c r="L56" s="6"/>
      <c r="M56" s="6"/>
      <c r="N56" s="6"/>
    </row>
    <row r="57" spans="1:17" x14ac:dyDescent="0.25">
      <c r="A57" s="6"/>
      <c r="B57" s="123"/>
      <c r="C57" s="132"/>
      <c r="D57" s="123"/>
      <c r="E57" s="123"/>
      <c r="F57" s="123"/>
      <c r="G57" s="123"/>
      <c r="H57" s="133"/>
      <c r="I57" s="133"/>
      <c r="J57" s="133"/>
      <c r="K57" s="133"/>
      <c r="L57" s="123"/>
      <c r="M57" s="123"/>
      <c r="N57" s="123"/>
      <c r="P57" s="70" t="s">
        <v>305</v>
      </c>
      <c r="Q57" s="71">
        <f>SUMIF(C30:C53,1,L30:L53)</f>
        <v>0</v>
      </c>
    </row>
    <row r="58" spans="1:17" x14ac:dyDescent="0.25">
      <c r="A58" s="6"/>
      <c r="B58" s="6"/>
      <c r="C58" s="52"/>
      <c r="D58" s="6"/>
      <c r="E58" s="6"/>
      <c r="F58" s="6"/>
      <c r="G58" s="6"/>
      <c r="H58" s="131"/>
      <c r="I58" s="131"/>
      <c r="J58" s="131"/>
      <c r="L58" s="6"/>
      <c r="M58" s="6"/>
      <c r="N58" s="6"/>
      <c r="P58" s="70" t="s">
        <v>306</v>
      </c>
      <c r="Q58" s="71">
        <f>SUMIF(C30:C53,2,L30:L53)</f>
        <v>0</v>
      </c>
    </row>
    <row r="59" spans="1:17" x14ac:dyDescent="0.25">
      <c r="A59" s="6"/>
      <c r="B59" s="6"/>
      <c r="C59" s="52"/>
      <c r="D59" s="6"/>
      <c r="E59" s="6"/>
      <c r="F59" s="6"/>
      <c r="G59" s="6"/>
      <c r="H59" s="131"/>
      <c r="I59" s="131"/>
      <c r="J59" s="131"/>
      <c r="L59" s="6"/>
      <c r="M59" s="6"/>
      <c r="N59" s="6"/>
      <c r="O59" s="6"/>
      <c r="P59" s="70" t="s">
        <v>307</v>
      </c>
      <c r="Q59" s="71">
        <f>SUMIF(C30:C53,3,L30:L53)</f>
        <v>0</v>
      </c>
    </row>
    <row r="60" spans="1:17" x14ac:dyDescent="0.25">
      <c r="A60" s="6"/>
      <c r="B60" s="6"/>
      <c r="C60" s="52"/>
      <c r="D60" s="6"/>
      <c r="E60" s="6"/>
      <c r="F60" s="6"/>
      <c r="G60" s="6"/>
      <c r="H60" s="131"/>
      <c r="I60" s="131"/>
      <c r="J60" s="131"/>
      <c r="L60" s="6"/>
      <c r="M60" s="6"/>
      <c r="N60" s="6"/>
      <c r="P60" s="70" t="s">
        <v>308</v>
      </c>
      <c r="Q60" s="71">
        <f>SUMIF(C30:C53,4,L30:L53)</f>
        <v>686.19999999999993</v>
      </c>
    </row>
    <row r="61" spans="1:17" x14ac:dyDescent="0.25">
      <c r="A61" s="6"/>
      <c r="B61" s="6"/>
      <c r="C61" s="52"/>
      <c r="D61" s="6"/>
      <c r="E61" s="6"/>
      <c r="F61" s="6"/>
      <c r="G61" s="6"/>
      <c r="H61" s="131"/>
      <c r="I61" s="131"/>
      <c r="J61" s="131"/>
      <c r="L61" s="6"/>
      <c r="M61" s="6"/>
      <c r="N61" s="6"/>
      <c r="P61" s="70" t="s">
        <v>311</v>
      </c>
      <c r="Q61" s="71">
        <f>SUMIF(C30:C53,5,L30:L53)</f>
        <v>256.39999999999998</v>
      </c>
    </row>
    <row r="62" spans="1:17" x14ac:dyDescent="0.25">
      <c r="A62" s="6"/>
      <c r="B62" s="6"/>
      <c r="C62" s="52"/>
      <c r="D62" s="6"/>
      <c r="E62" s="6"/>
      <c r="F62" s="6"/>
      <c r="G62" s="6"/>
      <c r="H62" s="131"/>
      <c r="I62" s="131"/>
      <c r="J62" s="131"/>
      <c r="L62" s="6"/>
      <c r="M62" s="6"/>
      <c r="N62" s="6"/>
      <c r="P62" s="70" t="s">
        <v>309</v>
      </c>
      <c r="Q62" s="71">
        <f>SUMIF(C30:C53,6,L30:L53)</f>
        <v>10.1</v>
      </c>
    </row>
    <row r="63" spans="1:17" x14ac:dyDescent="0.25">
      <c r="A63" s="6"/>
      <c r="B63" s="6"/>
      <c r="C63" s="52"/>
      <c r="D63" s="6"/>
      <c r="E63" s="6"/>
      <c r="F63" s="6"/>
      <c r="G63" s="6"/>
      <c r="H63" s="131"/>
      <c r="I63" s="131"/>
      <c r="J63" s="131"/>
      <c r="L63" s="6"/>
      <c r="M63" s="6"/>
      <c r="N63" s="6"/>
      <c r="P63" s="70" t="s">
        <v>310</v>
      </c>
      <c r="Q63" s="71">
        <f>SUMIF(C30:C53,7,L30:L53)</f>
        <v>0</v>
      </c>
    </row>
    <row r="64" spans="1:17" x14ac:dyDescent="0.25">
      <c r="A64" s="6"/>
      <c r="B64" s="6"/>
      <c r="C64" s="52"/>
      <c r="D64" s="6"/>
      <c r="E64" s="6"/>
      <c r="F64" s="6"/>
      <c r="G64" s="6"/>
      <c r="H64" s="131"/>
      <c r="I64" s="131"/>
      <c r="J64" s="131"/>
      <c r="L64" s="6"/>
      <c r="M64" s="6"/>
      <c r="N64" s="6"/>
      <c r="P64" s="70" t="s">
        <v>312</v>
      </c>
      <c r="Q64" s="71">
        <f>SUMIF(C30:C53,8,L30:L53)</f>
        <v>173.4</v>
      </c>
    </row>
    <row r="65" spans="1:17" x14ac:dyDescent="0.25">
      <c r="A65" s="6"/>
      <c r="B65" s="6"/>
      <c r="C65" s="52"/>
      <c r="D65" s="6"/>
      <c r="E65" s="6"/>
      <c r="F65" s="6"/>
      <c r="G65" s="6"/>
      <c r="H65" s="131"/>
      <c r="I65" s="131"/>
      <c r="J65" s="131"/>
      <c r="L65" s="6"/>
      <c r="M65" s="6"/>
      <c r="N65" s="6"/>
      <c r="P65" s="70" t="s">
        <v>313</v>
      </c>
      <c r="Q65" s="71">
        <f>SUMIF(C30:C53,9,L30:L53)</f>
        <v>0</v>
      </c>
    </row>
    <row r="66" spans="1:17" x14ac:dyDescent="0.25">
      <c r="A66" s="6"/>
      <c r="B66" s="6"/>
      <c r="C66" s="52"/>
      <c r="D66" s="6"/>
      <c r="E66" s="6"/>
      <c r="F66" s="6"/>
      <c r="G66" s="6"/>
      <c r="H66" s="131"/>
      <c r="I66" s="131"/>
      <c r="J66" s="131"/>
      <c r="L66" s="6"/>
      <c r="M66" s="6"/>
      <c r="N66" s="6"/>
      <c r="P66" s="70" t="s">
        <v>314</v>
      </c>
      <c r="Q66" s="71">
        <f>SUMIF(C30:C53,10,L30:L53)</f>
        <v>78.599999999999994</v>
      </c>
    </row>
    <row r="67" spans="1:17" x14ac:dyDescent="0.25">
      <c r="A67" s="6"/>
      <c r="B67" s="6"/>
      <c r="C67" s="52"/>
      <c r="D67" s="6"/>
      <c r="E67" s="6"/>
      <c r="F67" s="6"/>
      <c r="G67" s="6"/>
      <c r="H67" s="131"/>
      <c r="I67" s="131"/>
      <c r="J67" s="131"/>
      <c r="L67" s="6"/>
      <c r="M67" s="6"/>
      <c r="N67" s="6"/>
      <c r="P67" s="75" t="s">
        <v>172</v>
      </c>
      <c r="Q67" s="76">
        <f>SUM(Q57:Q66)</f>
        <v>1204.6999999999998</v>
      </c>
    </row>
    <row r="68" spans="1:17" x14ac:dyDescent="0.25">
      <c r="A68" s="6"/>
      <c r="B68" s="6"/>
      <c r="C68" s="52"/>
      <c r="D68" s="6"/>
      <c r="E68" s="6"/>
      <c r="F68" s="6"/>
      <c r="G68" s="6"/>
      <c r="H68" s="131"/>
      <c r="I68" s="131"/>
      <c r="J68" s="131"/>
      <c r="L68" s="6"/>
      <c r="M68" s="6"/>
      <c r="N68" s="6"/>
      <c r="P68" s="77"/>
      <c r="Q68" s="77">
        <f>Q67-L55</f>
        <v>0</v>
      </c>
    </row>
    <row r="69" spans="1:17" x14ac:dyDescent="0.25">
      <c r="A69" s="6"/>
      <c r="B69" s="6"/>
      <c r="C69" s="52"/>
      <c r="D69" s="6"/>
      <c r="E69" s="6"/>
      <c r="F69" s="6"/>
      <c r="G69" s="6"/>
      <c r="H69" s="131"/>
      <c r="I69" s="131"/>
      <c r="J69" s="131"/>
      <c r="L69" s="6"/>
      <c r="M69" s="6"/>
      <c r="N69" s="6"/>
    </row>
    <row r="70" spans="1:17" x14ac:dyDescent="0.25">
      <c r="A70" s="6"/>
      <c r="B70" s="6"/>
      <c r="C70" s="52"/>
      <c r="D70" s="6"/>
      <c r="E70" s="6"/>
      <c r="F70" s="6"/>
      <c r="G70" s="6"/>
      <c r="H70" s="131"/>
      <c r="I70" s="131"/>
      <c r="J70" s="131"/>
      <c r="L70" s="6"/>
      <c r="M70" s="6"/>
      <c r="N70" s="6"/>
    </row>
    <row r="71" spans="1:17" x14ac:dyDescent="0.25">
      <c r="A71" s="6"/>
      <c r="B71" s="6"/>
      <c r="C71" s="52"/>
      <c r="D71" s="6"/>
      <c r="E71" s="6"/>
      <c r="F71" s="6"/>
      <c r="G71" s="6"/>
      <c r="H71" s="131"/>
      <c r="I71" s="131"/>
      <c r="J71" s="131"/>
      <c r="L71" s="6"/>
      <c r="M71" s="6"/>
      <c r="N71" s="6"/>
    </row>
    <row r="72" spans="1:17" x14ac:dyDescent="0.25">
      <c r="A72" s="6"/>
      <c r="B72" s="6"/>
      <c r="C72" s="52"/>
      <c r="D72" s="6"/>
      <c r="E72" s="6"/>
      <c r="F72" s="6"/>
      <c r="G72" s="6"/>
      <c r="H72" s="131"/>
      <c r="I72" s="131"/>
      <c r="J72" s="131"/>
      <c r="L72" s="6"/>
      <c r="M72" s="6"/>
      <c r="N72" s="6"/>
    </row>
    <row r="73" spans="1:17" x14ac:dyDescent="0.25">
      <c r="A73" s="6"/>
      <c r="B73" s="6"/>
      <c r="C73" s="52"/>
      <c r="D73" s="6"/>
      <c r="E73" s="6"/>
      <c r="F73" s="6"/>
      <c r="G73" s="6"/>
      <c r="H73" s="131"/>
      <c r="I73" s="131"/>
      <c r="J73" s="131"/>
      <c r="L73" s="6"/>
      <c r="M73" s="6"/>
      <c r="N73" s="6"/>
    </row>
    <row r="74" spans="1:17" x14ac:dyDescent="0.25">
      <c r="A74" s="6"/>
      <c r="B74" s="6"/>
      <c r="C74" s="52"/>
      <c r="D74" s="6"/>
      <c r="E74" s="6"/>
      <c r="F74" s="6"/>
      <c r="G74" s="6"/>
      <c r="H74" s="131"/>
      <c r="I74" s="131"/>
      <c r="J74" s="131"/>
      <c r="L74" s="6"/>
      <c r="M74" s="6"/>
      <c r="N74" s="6"/>
    </row>
    <row r="75" spans="1:17" x14ac:dyDescent="0.25">
      <c r="A75" s="6"/>
      <c r="B75" s="6"/>
      <c r="C75" s="52"/>
      <c r="D75" s="6"/>
      <c r="E75" s="6"/>
      <c r="F75" s="6"/>
      <c r="G75" s="6"/>
      <c r="H75" s="131"/>
      <c r="I75" s="131"/>
      <c r="J75" s="131"/>
      <c r="L75" s="6"/>
      <c r="M75" s="6"/>
      <c r="N75" s="6"/>
    </row>
    <row r="76" spans="1:17" x14ac:dyDescent="0.25">
      <c r="A76" s="6"/>
      <c r="B76" s="6"/>
      <c r="C76" s="52"/>
      <c r="D76" s="6"/>
      <c r="E76" s="6"/>
      <c r="F76" s="6"/>
      <c r="G76" s="6"/>
      <c r="H76" s="131"/>
      <c r="I76" s="131"/>
      <c r="J76" s="131"/>
      <c r="L76" s="6"/>
      <c r="M76" s="6"/>
      <c r="N76" s="6"/>
    </row>
    <row r="77" spans="1:17" x14ac:dyDescent="0.25">
      <c r="A77" s="6"/>
      <c r="B77" s="6"/>
      <c r="C77" s="52"/>
      <c r="D77" s="6"/>
      <c r="E77" s="6"/>
      <c r="F77" s="6"/>
      <c r="G77" s="6"/>
      <c r="H77" s="131"/>
      <c r="I77" s="131"/>
      <c r="J77" s="131"/>
      <c r="L77" s="6"/>
      <c r="M77" s="6"/>
      <c r="N77" s="6"/>
    </row>
    <row r="78" spans="1:17" x14ac:dyDescent="0.25">
      <c r="A78" s="6"/>
      <c r="B78" s="6"/>
      <c r="C78" s="52"/>
      <c r="D78" s="6"/>
      <c r="E78" s="6"/>
      <c r="F78" s="6"/>
      <c r="G78" s="6"/>
      <c r="H78" s="131"/>
      <c r="I78" s="131"/>
      <c r="J78" s="131"/>
      <c r="L78" s="6"/>
      <c r="M78" s="6"/>
      <c r="N78" s="6"/>
    </row>
    <row r="79" spans="1:17" x14ac:dyDescent="0.25">
      <c r="A79" s="6"/>
      <c r="B79" s="6"/>
      <c r="C79" s="52"/>
      <c r="D79" s="6"/>
      <c r="E79" s="6"/>
      <c r="F79" s="6"/>
      <c r="G79" s="6"/>
      <c r="H79" s="131"/>
      <c r="I79" s="131"/>
      <c r="J79" s="131"/>
      <c r="L79" s="6"/>
      <c r="M79" s="6"/>
      <c r="N79" s="6"/>
    </row>
    <row r="80" spans="1:17" x14ac:dyDescent="0.25">
      <c r="A80" s="6"/>
      <c r="B80" s="6"/>
      <c r="C80" s="52"/>
      <c r="D80" s="6"/>
      <c r="E80" s="6"/>
      <c r="F80" s="6"/>
      <c r="G80" s="6"/>
      <c r="H80" s="131"/>
      <c r="I80" s="131"/>
      <c r="J80" s="131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131"/>
      <c r="I81" s="131"/>
      <c r="J81" s="131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131"/>
      <c r="I82" s="131"/>
      <c r="J82" s="131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131"/>
      <c r="I83" s="131"/>
      <c r="J83" s="131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131"/>
      <c r="I84" s="131"/>
      <c r="J84" s="131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131"/>
      <c r="I85" s="131"/>
      <c r="J85" s="131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131"/>
      <c r="I86" s="131"/>
      <c r="J86" s="131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131"/>
      <c r="I87" s="131"/>
      <c r="J87" s="131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131"/>
      <c r="I88" s="131"/>
      <c r="J88" s="131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131"/>
      <c r="I89" s="131"/>
      <c r="J89" s="131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131"/>
      <c r="I90" s="131"/>
      <c r="J90" s="131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131"/>
      <c r="I91" s="131"/>
      <c r="J91" s="131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131"/>
      <c r="I92" s="131"/>
      <c r="J92" s="131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131"/>
      <c r="I93" s="131"/>
      <c r="J93" s="131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131"/>
      <c r="I94" s="131"/>
      <c r="J94" s="131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131"/>
      <c r="I95" s="131"/>
      <c r="J95" s="131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131"/>
      <c r="I96" s="131"/>
      <c r="J96" s="131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131"/>
      <c r="I97" s="131"/>
      <c r="J97" s="131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131"/>
      <c r="I98" s="131"/>
      <c r="J98" s="131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131"/>
      <c r="I99" s="131"/>
      <c r="J99" s="131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131"/>
      <c r="I100" s="131"/>
      <c r="J100" s="131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131"/>
      <c r="I101" s="131"/>
      <c r="J101" s="131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131"/>
      <c r="I102" s="131"/>
      <c r="J102" s="131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131"/>
      <c r="I103" s="131"/>
      <c r="J103" s="131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131"/>
      <c r="I104" s="131"/>
      <c r="J104" s="131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131"/>
      <c r="I105" s="131"/>
      <c r="J105" s="131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131"/>
      <c r="I106" s="131"/>
      <c r="J106" s="131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131"/>
      <c r="I107" s="131"/>
      <c r="J107" s="131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131"/>
      <c r="I108" s="131"/>
      <c r="J108" s="131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131"/>
      <c r="I109" s="131"/>
      <c r="J109" s="131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131"/>
      <c r="I110" s="131"/>
      <c r="J110" s="131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131"/>
      <c r="I111" s="131"/>
      <c r="J111" s="131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131"/>
      <c r="I112" s="131"/>
      <c r="J112" s="131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131"/>
      <c r="I113" s="131"/>
      <c r="J113" s="131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131"/>
      <c r="I114" s="131"/>
      <c r="J114" s="131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131"/>
      <c r="I115" s="131"/>
      <c r="J115" s="131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131"/>
      <c r="I116" s="131"/>
      <c r="J116" s="131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131"/>
      <c r="I117" s="131"/>
      <c r="J117" s="131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131"/>
      <c r="I118" s="131"/>
      <c r="J118" s="131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131"/>
      <c r="I119" s="131"/>
      <c r="J119" s="131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131"/>
      <c r="I120" s="131"/>
      <c r="J120" s="131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131"/>
      <c r="I121" s="131"/>
      <c r="J121" s="131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131"/>
      <c r="I122" s="131"/>
      <c r="J122" s="131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131"/>
      <c r="I123" s="131"/>
      <c r="J123" s="131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131"/>
      <c r="I124" s="131"/>
      <c r="J124" s="131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131"/>
      <c r="I125" s="131"/>
      <c r="J125" s="131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131"/>
      <c r="I126" s="131"/>
      <c r="J126" s="131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131"/>
      <c r="I127" s="131"/>
      <c r="J127" s="131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131"/>
      <c r="I128" s="131"/>
      <c r="J128" s="131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131"/>
      <c r="I129" s="131"/>
      <c r="J129" s="131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131"/>
      <c r="I130" s="131"/>
      <c r="J130" s="131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131"/>
      <c r="I131" s="131"/>
      <c r="J131" s="131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131"/>
      <c r="I132" s="131"/>
      <c r="J132" s="131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131"/>
      <c r="I133" s="131"/>
      <c r="J133" s="131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131"/>
      <c r="I134" s="131"/>
      <c r="J134" s="131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131"/>
      <c r="I135" s="131"/>
      <c r="J135" s="131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131"/>
      <c r="I136" s="131"/>
      <c r="J136" s="131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131"/>
      <c r="I137" s="131"/>
      <c r="J137" s="131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131"/>
      <c r="I138" s="131"/>
      <c r="J138" s="131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131"/>
      <c r="I139" s="131"/>
      <c r="J139" s="131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131"/>
      <c r="I140" s="131"/>
      <c r="J140" s="131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131"/>
      <c r="I141" s="131"/>
      <c r="J141" s="131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131"/>
      <c r="I142" s="131"/>
      <c r="J142" s="131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131"/>
      <c r="I143" s="131"/>
      <c r="J143" s="131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131"/>
      <c r="I144" s="131"/>
      <c r="J144" s="131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131"/>
      <c r="I145" s="131"/>
      <c r="J145" s="131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131"/>
      <c r="I146" s="131"/>
      <c r="J146" s="131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131"/>
      <c r="I147" s="131"/>
      <c r="J147" s="131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131"/>
      <c r="I148" s="131"/>
      <c r="J148" s="131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131"/>
      <c r="I149" s="131"/>
      <c r="J149" s="131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131"/>
      <c r="I150" s="131"/>
      <c r="J150" s="131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131"/>
      <c r="I151" s="131"/>
      <c r="J151" s="131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131"/>
      <c r="I152" s="131"/>
      <c r="J152" s="131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131"/>
      <c r="I153" s="131"/>
      <c r="J153" s="131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131"/>
      <c r="I154" s="131"/>
      <c r="J154" s="131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131"/>
      <c r="I155" s="131"/>
      <c r="J155" s="131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131"/>
      <c r="I156" s="131"/>
      <c r="J156" s="131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131"/>
      <c r="I157" s="131"/>
      <c r="J157" s="131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131"/>
      <c r="I158" s="131"/>
      <c r="J158" s="131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131"/>
      <c r="I159" s="131"/>
      <c r="J159" s="131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131"/>
      <c r="I160" s="131"/>
      <c r="J160" s="131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131"/>
      <c r="I161" s="131"/>
      <c r="J161" s="131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131"/>
      <c r="I162" s="131"/>
      <c r="J162" s="131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131"/>
      <c r="I163" s="131"/>
      <c r="J163" s="131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131"/>
      <c r="I164" s="131"/>
      <c r="J164" s="131"/>
      <c r="L164" s="6"/>
      <c r="M164" s="6"/>
      <c r="N164" s="6"/>
    </row>
    <row r="165" spans="1:14" x14ac:dyDescent="0.25">
      <c r="C165" s="53"/>
    </row>
    <row r="166" spans="1:14" x14ac:dyDescent="0.25">
      <c r="C166" s="53"/>
    </row>
    <row r="167" spans="1:14" x14ac:dyDescent="0.25">
      <c r="C167" s="53"/>
    </row>
    <row r="168" spans="1:14" x14ac:dyDescent="0.25">
      <c r="C168" s="53"/>
    </row>
    <row r="169" spans="1:14" x14ac:dyDescent="0.25">
      <c r="C169" s="53"/>
    </row>
    <row r="170" spans="1:14" x14ac:dyDescent="0.25">
      <c r="C170" s="53"/>
    </row>
    <row r="171" spans="1:14" x14ac:dyDescent="0.25">
      <c r="C171" s="53"/>
    </row>
    <row r="172" spans="1:14" x14ac:dyDescent="0.25">
      <c r="C172" s="53"/>
    </row>
    <row r="173" spans="1:14" x14ac:dyDescent="0.25">
      <c r="C173" s="53"/>
    </row>
    <row r="174" spans="1:14" x14ac:dyDescent="0.25">
      <c r="C174" s="53"/>
    </row>
    <row r="175" spans="1:14" x14ac:dyDescent="0.25">
      <c r="C175" s="53"/>
    </row>
    <row r="176" spans="1:14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</sheetData>
  <mergeCells count="35">
    <mergeCell ref="B13:O13"/>
    <mergeCell ref="L26:L28"/>
    <mergeCell ref="M26:O26"/>
    <mergeCell ref="M27:N27"/>
    <mergeCell ref="I26:K26"/>
    <mergeCell ref="K27:K28"/>
    <mergeCell ref="B14:O14"/>
    <mergeCell ref="A24:O24"/>
    <mergeCell ref="A26:A28"/>
    <mergeCell ref="B15:O15"/>
    <mergeCell ref="B16:O16"/>
    <mergeCell ref="B11:O11"/>
    <mergeCell ref="B12:O12"/>
    <mergeCell ref="B5:O5"/>
    <mergeCell ref="B6:O6"/>
    <mergeCell ref="B7:O7"/>
    <mergeCell ref="B8:O8"/>
    <mergeCell ref="B9:O9"/>
    <mergeCell ref="B10:O10"/>
    <mergeCell ref="B52:O52"/>
    <mergeCell ref="B45:O45"/>
    <mergeCell ref="B39:O39"/>
    <mergeCell ref="E27:F27"/>
    <mergeCell ref="B48:O48"/>
    <mergeCell ref="B32:O32"/>
    <mergeCell ref="B42:O42"/>
    <mergeCell ref="I27:J27"/>
    <mergeCell ref="C26:C28"/>
    <mergeCell ref="O27:O28"/>
    <mergeCell ref="B26:B28"/>
    <mergeCell ref="D26:D28"/>
    <mergeCell ref="G27:G28"/>
    <mergeCell ref="E26:G26"/>
    <mergeCell ref="H26:H28"/>
    <mergeCell ref="B29:O29"/>
  </mergeCells>
  <pageMargins left="0.59055118110236227" right="0.39370078740157483" top="0.74803149606299213" bottom="0.78740157480314965" header="0.31496062992125984" footer="0.31496062992125984"/>
  <pageSetup paperSize="9" scale="55" fitToHeight="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3"/>
  <sheetViews>
    <sheetView workbookViewId="0">
      <selection sqref="A1:XFD1048576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126" hidden="1" customWidth="1"/>
    <col min="10" max="10" width="10.28515625" style="126" hidden="1" customWidth="1"/>
    <col min="11" max="11" width="9.140625" style="126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2:15" x14ac:dyDescent="0.25">
      <c r="B1" s="118"/>
      <c r="C1" s="118" t="s">
        <v>328</v>
      </c>
      <c r="D1" s="118"/>
      <c r="E1" s="118"/>
      <c r="F1" s="118"/>
      <c r="G1" s="118"/>
      <c r="H1" s="118"/>
      <c r="I1" s="118"/>
      <c r="J1" s="118"/>
      <c r="K1" s="118"/>
      <c r="L1" s="118"/>
      <c r="M1" s="118"/>
      <c r="N1" s="118"/>
      <c r="O1" s="118"/>
    </row>
    <row r="2" spans="2:15" x14ac:dyDescent="0.25">
      <c r="B2" s="118"/>
      <c r="C2" s="118" t="s">
        <v>447</v>
      </c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</row>
    <row r="3" spans="2:15" x14ac:dyDescent="0.25">
      <c r="B3" s="118"/>
      <c r="C3" s="118" t="s">
        <v>505</v>
      </c>
      <c r="D3" s="118"/>
      <c r="E3" s="118"/>
      <c r="F3" s="118"/>
      <c r="G3" s="118"/>
      <c r="H3" s="118"/>
      <c r="I3" s="118"/>
      <c r="J3" s="118"/>
      <c r="K3" s="118"/>
      <c r="L3" s="118"/>
      <c r="M3" s="118"/>
      <c r="N3" s="118"/>
      <c r="O3" s="118"/>
    </row>
    <row r="4" spans="2:15" x14ac:dyDescent="0.25">
      <c r="B4" s="118"/>
      <c r="C4" s="118" t="s">
        <v>346</v>
      </c>
      <c r="D4" s="118"/>
      <c r="E4" s="118"/>
      <c r="F4" s="118"/>
      <c r="G4" s="118"/>
      <c r="H4" s="118"/>
      <c r="I4" s="118"/>
      <c r="J4" s="118"/>
      <c r="K4" s="118"/>
      <c r="L4" s="118"/>
      <c r="M4" s="118"/>
      <c r="N4" s="118"/>
      <c r="O4" s="118"/>
    </row>
    <row r="5" spans="2:15" s="318" customFormat="1" ht="15" hidden="1" customHeight="1" x14ac:dyDescent="0.25">
      <c r="B5" s="581" t="s">
        <v>410</v>
      </c>
      <c r="C5" s="581"/>
      <c r="D5" s="581"/>
      <c r="E5" s="581"/>
      <c r="F5" s="581"/>
      <c r="G5" s="581"/>
      <c r="H5" s="581"/>
      <c r="I5" s="581"/>
      <c r="J5" s="581"/>
      <c r="K5" s="581"/>
      <c r="L5" s="581"/>
      <c r="M5" s="581"/>
      <c r="N5" s="581"/>
      <c r="O5" s="581"/>
    </row>
    <row r="6" spans="2:15" s="318" customFormat="1" hidden="1" x14ac:dyDescent="0.25">
      <c r="B6" s="581" t="s">
        <v>424</v>
      </c>
      <c r="C6" s="581"/>
      <c r="D6" s="581"/>
      <c r="E6" s="581"/>
      <c r="F6" s="581"/>
      <c r="G6" s="581"/>
      <c r="H6" s="581"/>
      <c r="I6" s="581"/>
      <c r="J6" s="581"/>
      <c r="K6" s="581"/>
      <c r="L6" s="581"/>
      <c r="M6" s="581"/>
      <c r="N6" s="581"/>
      <c r="O6" s="581"/>
    </row>
    <row r="7" spans="2:15" s="318" customFormat="1" ht="14.25" hidden="1" customHeight="1" x14ac:dyDescent="0.25">
      <c r="B7" s="581" t="s">
        <v>411</v>
      </c>
      <c r="C7" s="581"/>
      <c r="D7" s="581"/>
      <c r="E7" s="581"/>
      <c r="F7" s="581"/>
      <c r="G7" s="581"/>
      <c r="H7" s="581"/>
      <c r="I7" s="581"/>
      <c r="J7" s="581"/>
      <c r="K7" s="581"/>
      <c r="L7" s="581"/>
      <c r="M7" s="581"/>
      <c r="N7" s="581"/>
      <c r="O7" s="581"/>
    </row>
    <row r="8" spans="2:15" s="318" customFormat="1" hidden="1" x14ac:dyDescent="0.25">
      <c r="B8" s="581" t="s">
        <v>423</v>
      </c>
      <c r="C8" s="581"/>
      <c r="D8" s="581"/>
      <c r="E8" s="581"/>
      <c r="F8" s="581"/>
      <c r="G8" s="581"/>
      <c r="H8" s="581"/>
      <c r="I8" s="581"/>
      <c r="J8" s="581"/>
      <c r="K8" s="581"/>
      <c r="L8" s="581"/>
      <c r="M8" s="581"/>
      <c r="N8" s="581"/>
      <c r="O8" s="581"/>
    </row>
    <row r="9" spans="2:15" s="318" customFormat="1" hidden="1" x14ac:dyDescent="0.25">
      <c r="B9" s="581" t="s">
        <v>420</v>
      </c>
      <c r="C9" s="581"/>
      <c r="D9" s="581"/>
      <c r="E9" s="581"/>
      <c r="F9" s="581"/>
      <c r="G9" s="581"/>
      <c r="H9" s="581"/>
      <c r="I9" s="581"/>
      <c r="J9" s="581"/>
      <c r="K9" s="581"/>
      <c r="L9" s="581"/>
      <c r="M9" s="581"/>
      <c r="N9" s="581"/>
      <c r="O9" s="581"/>
    </row>
    <row r="10" spans="2:15" s="318" customFormat="1" hidden="1" x14ac:dyDescent="0.25">
      <c r="B10" s="581" t="s">
        <v>422</v>
      </c>
      <c r="C10" s="581"/>
      <c r="D10" s="581"/>
      <c r="E10" s="581"/>
      <c r="F10" s="581"/>
      <c r="G10" s="581"/>
      <c r="H10" s="581"/>
      <c r="I10" s="581"/>
      <c r="J10" s="581"/>
      <c r="K10" s="581"/>
      <c r="L10" s="581"/>
      <c r="M10" s="581"/>
      <c r="N10" s="581"/>
      <c r="O10" s="581"/>
    </row>
    <row r="11" spans="2:15" s="318" customFormat="1" hidden="1" x14ac:dyDescent="0.25">
      <c r="B11" s="581" t="s">
        <v>425</v>
      </c>
      <c r="C11" s="581"/>
      <c r="D11" s="581"/>
      <c r="E11" s="581"/>
      <c r="F11" s="581"/>
      <c r="G11" s="581"/>
      <c r="H11" s="581"/>
      <c r="I11" s="581"/>
      <c r="J11" s="581"/>
      <c r="K11" s="581"/>
      <c r="L11" s="581"/>
      <c r="M11" s="581"/>
      <c r="N11" s="581"/>
      <c r="O11" s="581"/>
    </row>
    <row r="12" spans="2:15" s="318" customFormat="1" hidden="1" x14ac:dyDescent="0.25">
      <c r="B12" s="581" t="s">
        <v>426</v>
      </c>
      <c r="C12" s="581"/>
      <c r="D12" s="581"/>
      <c r="E12" s="581"/>
      <c r="F12" s="581"/>
      <c r="G12" s="581"/>
      <c r="H12" s="581"/>
      <c r="I12" s="581"/>
      <c r="J12" s="581"/>
      <c r="K12" s="581"/>
      <c r="L12" s="581"/>
      <c r="M12" s="581"/>
      <c r="N12" s="581"/>
      <c r="O12" s="581"/>
    </row>
    <row r="13" spans="2:15" s="318" customFormat="1" hidden="1" x14ac:dyDescent="0.25">
      <c r="B13" s="581" t="s">
        <v>431</v>
      </c>
      <c r="C13" s="581"/>
      <c r="D13" s="581"/>
      <c r="E13" s="581"/>
      <c r="F13" s="581"/>
      <c r="G13" s="581"/>
      <c r="H13" s="581"/>
      <c r="I13" s="581"/>
      <c r="J13" s="581"/>
      <c r="K13" s="581"/>
      <c r="L13" s="581"/>
      <c r="M13" s="581"/>
      <c r="N13" s="581"/>
      <c r="O13" s="581"/>
    </row>
    <row r="14" spans="2:15" s="318" customFormat="1" hidden="1" x14ac:dyDescent="0.25">
      <c r="B14" s="581" t="s">
        <v>436</v>
      </c>
      <c r="C14" s="581"/>
      <c r="D14" s="581"/>
      <c r="E14" s="581"/>
      <c r="F14" s="581"/>
      <c r="G14" s="581"/>
      <c r="H14" s="581"/>
      <c r="I14" s="581"/>
      <c r="J14" s="581"/>
      <c r="K14" s="581"/>
      <c r="L14" s="581"/>
      <c r="M14" s="581"/>
      <c r="N14" s="581"/>
      <c r="O14" s="581"/>
    </row>
    <row r="15" spans="2:15" s="318" customFormat="1" hidden="1" x14ac:dyDescent="0.25">
      <c r="B15" s="581" t="s">
        <v>438</v>
      </c>
      <c r="C15" s="581"/>
      <c r="D15" s="581"/>
      <c r="E15" s="581"/>
      <c r="F15" s="581"/>
      <c r="G15" s="581"/>
      <c r="H15" s="581"/>
      <c r="I15" s="581"/>
      <c r="J15" s="581"/>
      <c r="K15" s="581"/>
      <c r="L15" s="581"/>
      <c r="M15" s="581"/>
      <c r="N15" s="581"/>
      <c r="O15" s="581"/>
    </row>
    <row r="16" spans="2:15" s="318" customFormat="1" hidden="1" x14ac:dyDescent="0.25">
      <c r="B16" s="581" t="s">
        <v>432</v>
      </c>
      <c r="C16" s="581"/>
      <c r="D16" s="581"/>
      <c r="E16" s="581"/>
      <c r="F16" s="581"/>
      <c r="G16" s="581"/>
      <c r="H16" s="581"/>
      <c r="I16" s="581"/>
      <c r="J16" s="581"/>
      <c r="K16" s="581"/>
      <c r="L16" s="581"/>
      <c r="M16" s="581"/>
      <c r="N16" s="581"/>
      <c r="O16" s="581"/>
    </row>
    <row r="17" spans="1:16" s="318" customFormat="1" x14ac:dyDescent="0.25">
      <c r="B17" s="573"/>
      <c r="C17" s="577" t="s">
        <v>519</v>
      </c>
      <c r="D17" s="573"/>
      <c r="E17" s="573"/>
      <c r="F17" s="573"/>
      <c r="G17" s="573"/>
      <c r="H17" s="573"/>
      <c r="I17" s="573"/>
      <c r="J17" s="573"/>
      <c r="K17" s="573"/>
      <c r="L17" s="573"/>
      <c r="M17" s="573"/>
      <c r="N17" s="573"/>
      <c r="O17" s="573"/>
    </row>
    <row r="18" spans="1:16" s="318" customFormat="1" x14ac:dyDescent="0.25">
      <c r="B18" s="573"/>
      <c r="C18" s="577" t="s">
        <v>538</v>
      </c>
      <c r="D18" s="573"/>
      <c r="E18" s="573"/>
      <c r="F18" s="573"/>
      <c r="G18" s="573"/>
      <c r="H18" s="573"/>
      <c r="I18" s="573"/>
      <c r="J18" s="573"/>
      <c r="K18" s="573"/>
      <c r="L18" s="573"/>
      <c r="M18" s="573"/>
      <c r="N18" s="573"/>
      <c r="O18" s="573"/>
    </row>
    <row r="19" spans="1:16" s="318" customFormat="1" x14ac:dyDescent="0.25">
      <c r="B19" s="573"/>
      <c r="C19" s="577" t="s">
        <v>559</v>
      </c>
      <c r="D19" s="573"/>
      <c r="E19" s="573"/>
      <c r="F19" s="573"/>
      <c r="G19" s="573"/>
      <c r="H19" s="573"/>
      <c r="I19" s="573"/>
      <c r="J19" s="573"/>
      <c r="K19" s="573"/>
      <c r="L19" s="573"/>
      <c r="M19" s="573"/>
      <c r="N19" s="573"/>
      <c r="O19" s="573"/>
    </row>
    <row r="20" spans="1:16" s="318" customFormat="1" x14ac:dyDescent="0.25">
      <c r="B20" s="573"/>
      <c r="C20" s="577" t="s">
        <v>571</v>
      </c>
      <c r="D20" s="573"/>
      <c r="E20" s="573"/>
      <c r="F20" s="573"/>
      <c r="G20" s="573"/>
      <c r="H20" s="573"/>
      <c r="I20" s="573"/>
      <c r="J20" s="573"/>
      <c r="K20" s="573"/>
      <c r="L20" s="573"/>
      <c r="M20" s="573"/>
      <c r="N20" s="573"/>
      <c r="O20" s="573"/>
    </row>
    <row r="21" spans="1:16" s="318" customFormat="1" x14ac:dyDescent="0.25">
      <c r="B21" s="573"/>
      <c r="C21" s="577" t="s">
        <v>578</v>
      </c>
      <c r="D21" s="573"/>
      <c r="E21" s="573"/>
      <c r="F21" s="573"/>
      <c r="G21" s="573"/>
      <c r="H21" s="573"/>
      <c r="I21" s="573"/>
      <c r="J21" s="573"/>
      <c r="K21" s="573"/>
      <c r="L21" s="573"/>
      <c r="M21" s="573"/>
      <c r="N21" s="573"/>
      <c r="O21" s="573"/>
    </row>
    <row r="22" spans="1:16" s="318" customFormat="1" x14ac:dyDescent="0.25">
      <c r="B22" s="573"/>
      <c r="C22" s="577" t="s">
        <v>601</v>
      </c>
      <c r="D22" s="573"/>
      <c r="E22" s="573"/>
      <c r="F22" s="573"/>
      <c r="G22" s="573"/>
      <c r="H22" s="573"/>
      <c r="I22" s="573"/>
      <c r="J22" s="573"/>
      <c r="K22" s="573"/>
      <c r="L22" s="573"/>
      <c r="M22" s="573"/>
      <c r="N22" s="573"/>
      <c r="O22" s="573"/>
    </row>
    <row r="23" spans="1:16" s="318" customFormat="1" x14ac:dyDescent="0.25">
      <c r="B23" s="573"/>
      <c r="C23" s="573"/>
      <c r="D23" s="573"/>
      <c r="E23" s="573"/>
      <c r="F23" s="573"/>
      <c r="G23" s="573"/>
      <c r="H23" s="573"/>
      <c r="I23" s="573"/>
      <c r="J23" s="573"/>
      <c r="K23" s="573"/>
      <c r="L23" s="573"/>
      <c r="M23" s="573"/>
      <c r="N23" s="573"/>
      <c r="O23" s="573"/>
    </row>
    <row r="24" spans="1:16" s="321" customFormat="1" ht="38.25" customHeight="1" x14ac:dyDescent="0.25">
      <c r="A24" s="699" t="s">
        <v>458</v>
      </c>
      <c r="B24" s="699"/>
      <c r="C24" s="699"/>
      <c r="D24" s="699"/>
      <c r="E24" s="699"/>
      <c r="F24" s="699"/>
      <c r="G24" s="699"/>
      <c r="H24" s="699"/>
      <c r="I24" s="699"/>
      <c r="J24" s="699"/>
      <c r="K24" s="699"/>
      <c r="L24" s="699"/>
      <c r="M24" s="699"/>
      <c r="N24" s="699"/>
      <c r="O24" s="699"/>
    </row>
    <row r="25" spans="1:16" ht="18.75" customHeight="1" x14ac:dyDescent="0.25">
      <c r="A25" s="576"/>
      <c r="B25" s="576"/>
      <c r="C25" s="576"/>
      <c r="D25" s="95"/>
      <c r="E25" s="95"/>
      <c r="F25" s="95"/>
      <c r="G25" s="95"/>
      <c r="H25" s="95"/>
      <c r="I25" s="95"/>
      <c r="J25" s="95"/>
      <c r="K25" s="95"/>
      <c r="L25" s="95"/>
      <c r="M25" s="95"/>
      <c r="N25" s="95"/>
      <c r="O25" s="4" t="s">
        <v>406</v>
      </c>
    </row>
    <row r="26" spans="1:16" x14ac:dyDescent="0.25">
      <c r="A26" s="588" t="s">
        <v>5</v>
      </c>
      <c r="B26" s="591" t="s">
        <v>325</v>
      </c>
      <c r="C26" s="591" t="s">
        <v>54</v>
      </c>
      <c r="D26" s="604" t="s">
        <v>336</v>
      </c>
      <c r="E26" s="619" t="s">
        <v>194</v>
      </c>
      <c r="F26" s="619"/>
      <c r="G26" s="619"/>
      <c r="H26" s="594" t="s">
        <v>338</v>
      </c>
      <c r="I26" s="625" t="s">
        <v>194</v>
      </c>
      <c r="J26" s="625"/>
      <c r="K26" s="625"/>
      <c r="L26" s="603" t="s">
        <v>0</v>
      </c>
      <c r="M26" s="603" t="s">
        <v>194</v>
      </c>
      <c r="N26" s="603"/>
      <c r="O26" s="603"/>
    </row>
    <row r="27" spans="1:16" x14ac:dyDescent="0.25">
      <c r="A27" s="589"/>
      <c r="B27" s="592"/>
      <c r="C27" s="592"/>
      <c r="D27" s="605"/>
      <c r="E27" s="619" t="s">
        <v>1</v>
      </c>
      <c r="F27" s="619"/>
      <c r="G27" s="610" t="s">
        <v>2</v>
      </c>
      <c r="H27" s="595"/>
      <c r="I27" s="625" t="s">
        <v>1</v>
      </c>
      <c r="J27" s="625"/>
      <c r="K27" s="587" t="s">
        <v>2</v>
      </c>
      <c r="L27" s="603"/>
      <c r="M27" s="603" t="s">
        <v>1</v>
      </c>
      <c r="N27" s="603"/>
      <c r="O27" s="586" t="s">
        <v>2</v>
      </c>
    </row>
    <row r="28" spans="1:16" ht="30.75" customHeight="1" x14ac:dyDescent="0.25">
      <c r="A28" s="590"/>
      <c r="B28" s="593"/>
      <c r="C28" s="593"/>
      <c r="D28" s="606"/>
      <c r="E28" s="574" t="s">
        <v>3</v>
      </c>
      <c r="F28" s="570" t="s">
        <v>4</v>
      </c>
      <c r="G28" s="610"/>
      <c r="H28" s="596"/>
      <c r="I28" s="575" t="s">
        <v>3</v>
      </c>
      <c r="J28" s="572" t="s">
        <v>4</v>
      </c>
      <c r="K28" s="587"/>
      <c r="L28" s="603"/>
      <c r="M28" s="569" t="s">
        <v>3</v>
      </c>
      <c r="N28" s="571" t="s">
        <v>4</v>
      </c>
      <c r="O28" s="586"/>
      <c r="P28" s="127"/>
    </row>
    <row r="29" spans="1:16" ht="15.95" customHeight="1" x14ac:dyDescent="0.25">
      <c r="A29" s="13" t="s">
        <v>71</v>
      </c>
      <c r="B29" s="600" t="s">
        <v>6</v>
      </c>
      <c r="C29" s="601"/>
      <c r="D29" s="601"/>
      <c r="E29" s="601"/>
      <c r="F29" s="601"/>
      <c r="G29" s="601"/>
      <c r="H29" s="601"/>
      <c r="I29" s="601"/>
      <c r="J29" s="601"/>
      <c r="K29" s="601"/>
      <c r="L29" s="601"/>
      <c r="M29" s="601"/>
      <c r="N29" s="601"/>
      <c r="O29" s="602"/>
    </row>
    <row r="30" spans="1:16" ht="15" customHeight="1" x14ac:dyDescent="0.25">
      <c r="A30" s="5" t="s">
        <v>182</v>
      </c>
      <c r="B30" s="80" t="s">
        <v>20</v>
      </c>
      <c r="C30" s="39" t="s">
        <v>30</v>
      </c>
      <c r="D30" s="16">
        <f>E30+G30</f>
        <v>12</v>
      </c>
      <c r="E30" s="43"/>
      <c r="F30" s="43"/>
      <c r="G30" s="43">
        <v>12</v>
      </c>
      <c r="H30" s="24">
        <f>I30+K30</f>
        <v>0</v>
      </c>
      <c r="I30" s="10"/>
      <c r="J30" s="10"/>
      <c r="K30" s="10"/>
      <c r="L30" s="12">
        <f>M30+O30</f>
        <v>12</v>
      </c>
      <c r="M30" s="12">
        <f>E30+I30</f>
        <v>0</v>
      </c>
      <c r="N30" s="12">
        <f>F30+J30</f>
        <v>0</v>
      </c>
      <c r="O30" s="12">
        <f>G30+K30</f>
        <v>12</v>
      </c>
    </row>
    <row r="31" spans="1:16" ht="15.95" customHeight="1" x14ac:dyDescent="0.25">
      <c r="A31" s="20" t="s">
        <v>72</v>
      </c>
      <c r="B31" s="21" t="s">
        <v>174</v>
      </c>
      <c r="C31" s="22"/>
      <c r="D31" s="23">
        <f t="shared" ref="D31:O31" si="0">D30</f>
        <v>12</v>
      </c>
      <c r="E31" s="23">
        <f t="shared" si="0"/>
        <v>0</v>
      </c>
      <c r="F31" s="23">
        <f t="shared" si="0"/>
        <v>0</v>
      </c>
      <c r="G31" s="23">
        <f t="shared" si="0"/>
        <v>12</v>
      </c>
      <c r="H31" s="10">
        <f t="shared" si="0"/>
        <v>0</v>
      </c>
      <c r="I31" s="10">
        <f t="shared" si="0"/>
        <v>0</v>
      </c>
      <c r="J31" s="10">
        <f t="shared" si="0"/>
        <v>0</v>
      </c>
      <c r="K31" s="10">
        <f t="shared" si="0"/>
        <v>0</v>
      </c>
      <c r="L31" s="21">
        <f t="shared" ref="L31" si="1">M31+O31</f>
        <v>12</v>
      </c>
      <c r="M31" s="21">
        <f t="shared" si="0"/>
        <v>0</v>
      </c>
      <c r="N31" s="21">
        <f t="shared" si="0"/>
        <v>0</v>
      </c>
      <c r="O31" s="21">
        <f t="shared" si="0"/>
        <v>12</v>
      </c>
    </row>
    <row r="32" spans="1:16" ht="15.95" customHeight="1" x14ac:dyDescent="0.25">
      <c r="A32" s="13" t="s">
        <v>73</v>
      </c>
      <c r="B32" s="600" t="s">
        <v>59</v>
      </c>
      <c r="C32" s="601"/>
      <c r="D32" s="601"/>
      <c r="E32" s="601"/>
      <c r="F32" s="601"/>
      <c r="G32" s="601"/>
      <c r="H32" s="601"/>
      <c r="I32" s="601"/>
      <c r="J32" s="601"/>
      <c r="K32" s="601"/>
      <c r="L32" s="601"/>
      <c r="M32" s="601"/>
      <c r="N32" s="601"/>
      <c r="O32" s="602"/>
    </row>
    <row r="33" spans="1:15" ht="15" customHeight="1" x14ac:dyDescent="0.25">
      <c r="A33" s="5" t="s">
        <v>74</v>
      </c>
      <c r="B33" s="80" t="s">
        <v>20</v>
      </c>
      <c r="C33" s="81"/>
      <c r="D33" s="16">
        <f>E33+G33</f>
        <v>395.5</v>
      </c>
      <c r="E33" s="43">
        <f>E36+E37+E35+E34</f>
        <v>0</v>
      </c>
      <c r="F33" s="43">
        <f t="shared" ref="F33:O33" si="2">F36+F37+F35+F34</f>
        <v>0</v>
      </c>
      <c r="G33" s="43">
        <f t="shared" si="2"/>
        <v>395.5</v>
      </c>
      <c r="H33" s="24">
        <f t="shared" si="2"/>
        <v>0</v>
      </c>
      <c r="I33" s="10">
        <f t="shared" si="2"/>
        <v>0</v>
      </c>
      <c r="J33" s="10">
        <f t="shared" si="2"/>
        <v>0</v>
      </c>
      <c r="K33" s="10">
        <f t="shared" si="2"/>
        <v>0</v>
      </c>
      <c r="L33" s="12">
        <f t="shared" si="2"/>
        <v>395.5</v>
      </c>
      <c r="M33" s="12">
        <f t="shared" si="2"/>
        <v>0</v>
      </c>
      <c r="N33" s="12">
        <f t="shared" si="2"/>
        <v>0</v>
      </c>
      <c r="O33" s="12">
        <f t="shared" si="2"/>
        <v>395.5</v>
      </c>
    </row>
    <row r="34" spans="1:15" ht="15" customHeight="1" x14ac:dyDescent="0.25">
      <c r="A34" s="19"/>
      <c r="B34" s="80"/>
      <c r="C34" s="30" t="s">
        <v>25</v>
      </c>
      <c r="D34" s="16">
        <f>E34+G34</f>
        <v>118.9</v>
      </c>
      <c r="E34" s="16"/>
      <c r="F34" s="16"/>
      <c r="G34" s="16">
        <v>118.9</v>
      </c>
      <c r="H34" s="10">
        <f>I34+K34</f>
        <v>0</v>
      </c>
      <c r="I34" s="10"/>
      <c r="J34" s="10"/>
      <c r="K34" s="10"/>
      <c r="L34" s="12">
        <f>M34+O34</f>
        <v>118.9</v>
      </c>
      <c r="M34" s="12">
        <f t="shared" ref="M34:O37" si="3">E34+I34</f>
        <v>0</v>
      </c>
      <c r="N34" s="12">
        <f t="shared" si="3"/>
        <v>0</v>
      </c>
      <c r="O34" s="12">
        <f t="shared" si="3"/>
        <v>118.9</v>
      </c>
    </row>
    <row r="35" spans="1:15" x14ac:dyDescent="0.25">
      <c r="A35" s="40"/>
      <c r="B35" s="41"/>
      <c r="C35" s="82" t="s">
        <v>31</v>
      </c>
      <c r="D35" s="16">
        <f>E35+G35</f>
        <v>256.39999999999998</v>
      </c>
      <c r="E35" s="16"/>
      <c r="F35" s="16"/>
      <c r="G35" s="16">
        <v>256.39999999999998</v>
      </c>
      <c r="H35" s="10">
        <f>I35+K35</f>
        <v>0</v>
      </c>
      <c r="I35" s="10"/>
      <c r="J35" s="10"/>
      <c r="K35" s="10"/>
      <c r="L35" s="12">
        <f>M35+O35</f>
        <v>256.39999999999998</v>
      </c>
      <c r="M35" s="12">
        <f t="shared" si="3"/>
        <v>0</v>
      </c>
      <c r="N35" s="12">
        <f t="shared" si="3"/>
        <v>0</v>
      </c>
      <c r="O35" s="12">
        <f t="shared" si="3"/>
        <v>256.39999999999998</v>
      </c>
    </row>
    <row r="36" spans="1:15" ht="15" customHeight="1" x14ac:dyDescent="0.25">
      <c r="A36" s="19"/>
      <c r="B36" s="80"/>
      <c r="C36" s="406" t="s">
        <v>22</v>
      </c>
      <c r="D36" s="16">
        <f>E36+G36</f>
        <v>10.1</v>
      </c>
      <c r="E36" s="16"/>
      <c r="F36" s="16"/>
      <c r="G36" s="16">
        <v>10.1</v>
      </c>
      <c r="H36" s="10">
        <f>I36+K36</f>
        <v>0</v>
      </c>
      <c r="I36" s="10"/>
      <c r="J36" s="10"/>
      <c r="K36" s="10"/>
      <c r="L36" s="12">
        <f>M36+O36</f>
        <v>10.1</v>
      </c>
      <c r="M36" s="12">
        <f t="shared" si="3"/>
        <v>0</v>
      </c>
      <c r="N36" s="12">
        <f t="shared" si="3"/>
        <v>0</v>
      </c>
      <c r="O36" s="12">
        <f t="shared" si="3"/>
        <v>10.1</v>
      </c>
    </row>
    <row r="37" spans="1:15" x14ac:dyDescent="0.25">
      <c r="A37" s="40"/>
      <c r="B37" s="41"/>
      <c r="C37" s="39" t="s">
        <v>30</v>
      </c>
      <c r="D37" s="16">
        <f>E37+G37</f>
        <v>10.1</v>
      </c>
      <c r="E37" s="16"/>
      <c r="F37" s="16"/>
      <c r="G37" s="16">
        <v>10.1</v>
      </c>
      <c r="H37" s="10">
        <f>I37+K37</f>
        <v>0</v>
      </c>
      <c r="I37" s="10"/>
      <c r="J37" s="10"/>
      <c r="K37" s="10"/>
      <c r="L37" s="12">
        <f>M37+O37</f>
        <v>10.1</v>
      </c>
      <c r="M37" s="12">
        <f t="shared" si="3"/>
        <v>0</v>
      </c>
      <c r="N37" s="12">
        <f t="shared" si="3"/>
        <v>0</v>
      </c>
      <c r="O37" s="12">
        <f t="shared" si="3"/>
        <v>10.1</v>
      </c>
    </row>
    <row r="38" spans="1:15" ht="15.95" customHeight="1" x14ac:dyDescent="0.25">
      <c r="A38" s="20" t="s">
        <v>75</v>
      </c>
      <c r="B38" s="21" t="s">
        <v>175</v>
      </c>
      <c r="C38" s="22"/>
      <c r="D38" s="23">
        <f>D33</f>
        <v>395.5</v>
      </c>
      <c r="E38" s="23">
        <f>E33</f>
        <v>0</v>
      </c>
      <c r="F38" s="23">
        <f>F33</f>
        <v>0</v>
      </c>
      <c r="G38" s="23">
        <f>G33</f>
        <v>395.5</v>
      </c>
      <c r="H38" s="10">
        <f>H33</f>
        <v>0</v>
      </c>
      <c r="I38" s="10">
        <f t="shared" ref="I38:K38" si="4">I33</f>
        <v>0</v>
      </c>
      <c r="J38" s="10">
        <f t="shared" si="4"/>
        <v>0</v>
      </c>
      <c r="K38" s="10">
        <f t="shared" si="4"/>
        <v>0</v>
      </c>
      <c r="L38" s="21">
        <f t="shared" ref="L38" si="5">M38+O38</f>
        <v>395.5</v>
      </c>
      <c r="M38" s="21">
        <f>M33</f>
        <v>0</v>
      </c>
      <c r="N38" s="21">
        <f>N33</f>
        <v>0</v>
      </c>
      <c r="O38" s="21">
        <f>O33</f>
        <v>395.5</v>
      </c>
    </row>
    <row r="39" spans="1:15" ht="15.95" hidden="1" customHeight="1" x14ac:dyDescent="0.25">
      <c r="A39" s="19" t="s">
        <v>73</v>
      </c>
      <c r="B39" s="693" t="s">
        <v>63</v>
      </c>
      <c r="C39" s="694"/>
      <c r="D39" s="694"/>
      <c r="E39" s="694"/>
      <c r="F39" s="694"/>
      <c r="G39" s="694"/>
      <c r="H39" s="694"/>
      <c r="I39" s="694"/>
      <c r="J39" s="694"/>
      <c r="K39" s="694"/>
      <c r="L39" s="694"/>
      <c r="M39" s="694"/>
      <c r="N39" s="694"/>
      <c r="O39" s="695"/>
    </row>
    <row r="40" spans="1:15" ht="15" hidden="1" customHeight="1" x14ac:dyDescent="0.25">
      <c r="A40" s="5" t="s">
        <v>74</v>
      </c>
      <c r="B40" s="35" t="s">
        <v>20</v>
      </c>
      <c r="C40" s="15" t="s">
        <v>32</v>
      </c>
      <c r="D40" s="16">
        <f>E40+G40</f>
        <v>0</v>
      </c>
      <c r="E40" s="16"/>
      <c r="F40" s="16"/>
      <c r="G40" s="16"/>
      <c r="H40" s="24">
        <f>I40+K40</f>
        <v>0</v>
      </c>
      <c r="I40" s="24"/>
      <c r="J40" s="24"/>
      <c r="K40" s="24"/>
      <c r="L40" s="12">
        <f>M40+O40</f>
        <v>0</v>
      </c>
      <c r="M40" s="12">
        <f>E40+I40</f>
        <v>0</v>
      </c>
      <c r="N40" s="12">
        <f>F40+J40</f>
        <v>0</v>
      </c>
      <c r="O40" s="12">
        <f>G40+K40</f>
        <v>0</v>
      </c>
    </row>
    <row r="41" spans="1:15" ht="15.95" hidden="1" customHeight="1" x14ac:dyDescent="0.25">
      <c r="A41" s="20" t="s">
        <v>75</v>
      </c>
      <c r="B41" s="21" t="s">
        <v>176</v>
      </c>
      <c r="C41" s="128"/>
      <c r="D41" s="23">
        <f>D40</f>
        <v>0</v>
      </c>
      <c r="E41" s="23">
        <f>E40</f>
        <v>0</v>
      </c>
      <c r="F41" s="23">
        <f>F40</f>
        <v>0</v>
      </c>
      <c r="G41" s="23">
        <f>G40</f>
        <v>0</v>
      </c>
      <c r="H41" s="24">
        <f t="shared" ref="H41:O41" si="6">H40</f>
        <v>0</v>
      </c>
      <c r="I41" s="24">
        <f t="shared" si="6"/>
        <v>0</v>
      </c>
      <c r="J41" s="24">
        <f t="shared" si="6"/>
        <v>0</v>
      </c>
      <c r="K41" s="24">
        <f t="shared" si="6"/>
        <v>0</v>
      </c>
      <c r="L41" s="21">
        <f t="shared" si="6"/>
        <v>0</v>
      </c>
      <c r="M41" s="21">
        <f t="shared" si="6"/>
        <v>0</v>
      </c>
      <c r="N41" s="21">
        <f t="shared" si="6"/>
        <v>0</v>
      </c>
      <c r="O41" s="21">
        <f t="shared" si="6"/>
        <v>0</v>
      </c>
    </row>
    <row r="42" spans="1:15" ht="15.95" hidden="1" customHeight="1" x14ac:dyDescent="0.25">
      <c r="A42" s="5" t="s">
        <v>76</v>
      </c>
      <c r="B42" s="696" t="s">
        <v>171</v>
      </c>
      <c r="C42" s="697"/>
      <c r="D42" s="697"/>
      <c r="E42" s="697"/>
      <c r="F42" s="697"/>
      <c r="G42" s="697"/>
      <c r="H42" s="697"/>
      <c r="I42" s="697"/>
      <c r="J42" s="697"/>
      <c r="K42" s="697"/>
      <c r="L42" s="697"/>
      <c r="M42" s="697"/>
      <c r="N42" s="697"/>
      <c r="O42" s="698"/>
    </row>
    <row r="43" spans="1:15" ht="15" hidden="1" customHeight="1" x14ac:dyDescent="0.25">
      <c r="A43" s="5" t="s">
        <v>77</v>
      </c>
      <c r="B43" s="92" t="s">
        <v>20</v>
      </c>
      <c r="C43" s="30" t="s">
        <v>51</v>
      </c>
      <c r="D43" s="16">
        <f>E43+G43</f>
        <v>0</v>
      </c>
      <c r="E43" s="16"/>
      <c r="F43" s="16"/>
      <c r="G43" s="16"/>
      <c r="H43" s="10">
        <f>I43+K43</f>
        <v>0</v>
      </c>
      <c r="I43" s="10"/>
      <c r="J43" s="10"/>
      <c r="K43" s="10"/>
      <c r="L43" s="12">
        <f>M43+O43</f>
        <v>0</v>
      </c>
      <c r="M43" s="12">
        <f t="shared" ref="M43:O43" si="7">E43+I43</f>
        <v>0</v>
      </c>
      <c r="N43" s="12">
        <f t="shared" si="7"/>
        <v>0</v>
      </c>
      <c r="O43" s="12">
        <f t="shared" si="7"/>
        <v>0</v>
      </c>
    </row>
    <row r="44" spans="1:15" ht="15.95" hidden="1" customHeight="1" x14ac:dyDescent="0.25">
      <c r="A44" s="20" t="s">
        <v>78</v>
      </c>
      <c r="B44" s="21" t="s">
        <v>177</v>
      </c>
      <c r="C44" s="128"/>
      <c r="D44" s="23">
        <f>D43</f>
        <v>0</v>
      </c>
      <c r="E44" s="23">
        <f t="shared" ref="E44:G44" si="8">E43</f>
        <v>0</v>
      </c>
      <c r="F44" s="23">
        <f t="shared" si="8"/>
        <v>0</v>
      </c>
      <c r="G44" s="23">
        <f t="shared" si="8"/>
        <v>0</v>
      </c>
      <c r="H44" s="24">
        <f>H43</f>
        <v>0</v>
      </c>
      <c r="I44" s="24">
        <f t="shared" ref="I44:K44" si="9">I43</f>
        <v>0</v>
      </c>
      <c r="J44" s="24">
        <f t="shared" si="9"/>
        <v>0</v>
      </c>
      <c r="K44" s="24">
        <f t="shared" si="9"/>
        <v>0</v>
      </c>
      <c r="L44" s="21">
        <f>L43</f>
        <v>0</v>
      </c>
      <c r="M44" s="21">
        <f t="shared" ref="M44:O44" si="10">M43</f>
        <v>0</v>
      </c>
      <c r="N44" s="21">
        <f t="shared" si="10"/>
        <v>0</v>
      </c>
      <c r="O44" s="21">
        <f t="shared" si="10"/>
        <v>0</v>
      </c>
    </row>
    <row r="45" spans="1:15" ht="15.95" customHeight="1" x14ac:dyDescent="0.25">
      <c r="A45" s="19" t="s">
        <v>76</v>
      </c>
      <c r="B45" s="600" t="s">
        <v>181</v>
      </c>
      <c r="C45" s="601"/>
      <c r="D45" s="601"/>
      <c r="E45" s="601"/>
      <c r="F45" s="601"/>
      <c r="G45" s="601"/>
      <c r="H45" s="601"/>
      <c r="I45" s="601"/>
      <c r="J45" s="601"/>
      <c r="K45" s="601"/>
      <c r="L45" s="601"/>
      <c r="M45" s="601"/>
      <c r="N45" s="601"/>
      <c r="O45" s="602"/>
    </row>
    <row r="46" spans="1:15" ht="15" customHeight="1" x14ac:dyDescent="0.25">
      <c r="A46" s="5" t="s">
        <v>77</v>
      </c>
      <c r="B46" s="29" t="s">
        <v>20</v>
      </c>
      <c r="C46" s="30" t="s">
        <v>25</v>
      </c>
      <c r="D46" s="16">
        <f>E46+G46</f>
        <v>567.29999999999995</v>
      </c>
      <c r="E46" s="43">
        <v>11.3</v>
      </c>
      <c r="F46" s="43">
        <v>1.5</v>
      </c>
      <c r="G46" s="43">
        <v>556</v>
      </c>
      <c r="H46" s="24">
        <f>I46+K46</f>
        <v>0</v>
      </c>
      <c r="I46" s="10"/>
      <c r="J46" s="10"/>
      <c r="K46" s="10"/>
      <c r="L46" s="12">
        <f>M46+O46</f>
        <v>567.29999999999995</v>
      </c>
      <c r="M46" s="12">
        <f>E46+I46</f>
        <v>11.3</v>
      </c>
      <c r="N46" s="12">
        <f>F46+J46</f>
        <v>1.5</v>
      </c>
      <c r="O46" s="12">
        <f>G46+K46</f>
        <v>556</v>
      </c>
    </row>
    <row r="47" spans="1:15" ht="15.95" customHeight="1" x14ac:dyDescent="0.25">
      <c r="A47" s="20" t="s">
        <v>78</v>
      </c>
      <c r="B47" s="21" t="s">
        <v>178</v>
      </c>
      <c r="C47" s="22"/>
      <c r="D47" s="23">
        <f>D46</f>
        <v>567.29999999999995</v>
      </c>
      <c r="E47" s="23">
        <f>E46</f>
        <v>11.3</v>
      </c>
      <c r="F47" s="23">
        <f>F46</f>
        <v>1.5</v>
      </c>
      <c r="G47" s="23">
        <f>G46</f>
        <v>556</v>
      </c>
      <c r="H47" s="24">
        <f t="shared" ref="H47:O47" si="11">H46</f>
        <v>0</v>
      </c>
      <c r="I47" s="24">
        <f t="shared" si="11"/>
        <v>0</v>
      </c>
      <c r="J47" s="24">
        <f t="shared" si="11"/>
        <v>0</v>
      </c>
      <c r="K47" s="24">
        <f t="shared" si="11"/>
        <v>0</v>
      </c>
      <c r="L47" s="21">
        <f t="shared" ref="L47" si="12">M47+O47</f>
        <v>567.29999999999995</v>
      </c>
      <c r="M47" s="21">
        <f t="shared" si="11"/>
        <v>11.3</v>
      </c>
      <c r="N47" s="21">
        <f t="shared" si="11"/>
        <v>1.5</v>
      </c>
      <c r="O47" s="21">
        <f t="shared" si="11"/>
        <v>556</v>
      </c>
    </row>
    <row r="48" spans="1:15" ht="15.95" customHeight="1" x14ac:dyDescent="0.25">
      <c r="A48" s="13" t="s">
        <v>79</v>
      </c>
      <c r="B48" s="600" t="s">
        <v>66</v>
      </c>
      <c r="C48" s="601"/>
      <c r="D48" s="601"/>
      <c r="E48" s="601"/>
      <c r="F48" s="601"/>
      <c r="G48" s="601"/>
      <c r="H48" s="601"/>
      <c r="I48" s="601"/>
      <c r="J48" s="601"/>
      <c r="K48" s="601"/>
      <c r="L48" s="601"/>
      <c r="M48" s="601"/>
      <c r="N48" s="601"/>
      <c r="O48" s="602"/>
    </row>
    <row r="49" spans="1:17" ht="15" customHeight="1" x14ac:dyDescent="0.25">
      <c r="A49" s="32" t="s">
        <v>80</v>
      </c>
      <c r="B49" s="29" t="s">
        <v>20</v>
      </c>
      <c r="C49" s="39" t="s">
        <v>30</v>
      </c>
      <c r="D49" s="16">
        <f>E49+G49</f>
        <v>151.29999999999998</v>
      </c>
      <c r="E49" s="16">
        <v>4.7</v>
      </c>
      <c r="F49" s="16">
        <v>1.5</v>
      </c>
      <c r="G49" s="16">
        <v>146.6</v>
      </c>
      <c r="H49" s="10">
        <f>I49+K49</f>
        <v>0</v>
      </c>
      <c r="I49" s="10">
        <v>-2.8</v>
      </c>
      <c r="J49" s="10">
        <v>-0.3</v>
      </c>
      <c r="K49" s="10">
        <v>2.8</v>
      </c>
      <c r="L49" s="12">
        <f>M49+O49</f>
        <v>151.30000000000001</v>
      </c>
      <c r="M49" s="12">
        <f t="shared" ref="M49:O50" si="13">E49+I49</f>
        <v>1.9000000000000004</v>
      </c>
      <c r="N49" s="12">
        <f t="shared" si="13"/>
        <v>1.2</v>
      </c>
      <c r="O49" s="12">
        <f t="shared" si="13"/>
        <v>149.4</v>
      </c>
    </row>
    <row r="50" spans="1:17" ht="15" hidden="1" customHeight="1" x14ac:dyDescent="0.25">
      <c r="A50" s="32" t="s">
        <v>81</v>
      </c>
      <c r="B50" s="29" t="s">
        <v>28</v>
      </c>
      <c r="C50" s="39" t="s">
        <v>30</v>
      </c>
      <c r="D50" s="16">
        <f>E50+G50</f>
        <v>0</v>
      </c>
      <c r="E50" s="16"/>
      <c r="F50" s="16"/>
      <c r="G50" s="16"/>
      <c r="H50" s="10">
        <f>I50+K50</f>
        <v>0</v>
      </c>
      <c r="I50" s="10"/>
      <c r="J50" s="10"/>
      <c r="K50" s="10"/>
      <c r="L50" s="12">
        <f>M50+O50</f>
        <v>0</v>
      </c>
      <c r="M50" s="12">
        <f t="shared" si="13"/>
        <v>0</v>
      </c>
      <c r="N50" s="12">
        <f t="shared" si="13"/>
        <v>0</v>
      </c>
      <c r="O50" s="12">
        <f t="shared" si="13"/>
        <v>0</v>
      </c>
    </row>
    <row r="51" spans="1:17" ht="15.95" customHeight="1" x14ac:dyDescent="0.25">
      <c r="A51" s="20" t="s">
        <v>81</v>
      </c>
      <c r="B51" s="21" t="s">
        <v>179</v>
      </c>
      <c r="C51" s="128"/>
      <c r="D51" s="23">
        <f>SUM(D49:D50)</f>
        <v>151.29999999999998</v>
      </c>
      <c r="E51" s="23">
        <f t="shared" ref="E51:G51" si="14">SUM(E49:E50)</f>
        <v>4.7</v>
      </c>
      <c r="F51" s="23">
        <f t="shared" si="14"/>
        <v>1.5</v>
      </c>
      <c r="G51" s="23">
        <f t="shared" si="14"/>
        <v>146.6</v>
      </c>
      <c r="H51" s="24">
        <f>SUM(H49:H50)</f>
        <v>0</v>
      </c>
      <c r="I51" s="24">
        <f t="shared" ref="I51:K51" si="15">SUM(I49:I50)</f>
        <v>-2.8</v>
      </c>
      <c r="J51" s="24">
        <f t="shared" si="15"/>
        <v>-0.3</v>
      </c>
      <c r="K51" s="24">
        <f t="shared" si="15"/>
        <v>2.8</v>
      </c>
      <c r="L51" s="21">
        <f t="shared" ref="L51" si="16">M51+O51</f>
        <v>151.30000000000001</v>
      </c>
      <c r="M51" s="21">
        <f t="shared" ref="M51:O51" si="17">SUM(M49:M50)</f>
        <v>1.9000000000000004</v>
      </c>
      <c r="N51" s="21">
        <f t="shared" si="17"/>
        <v>1.2</v>
      </c>
      <c r="O51" s="21">
        <f t="shared" si="17"/>
        <v>149.4</v>
      </c>
    </row>
    <row r="52" spans="1:17" ht="15.95" customHeight="1" x14ac:dyDescent="0.25">
      <c r="A52" s="13" t="s">
        <v>82</v>
      </c>
      <c r="B52" s="600" t="s">
        <v>68</v>
      </c>
      <c r="C52" s="601"/>
      <c r="D52" s="601"/>
      <c r="E52" s="601"/>
      <c r="F52" s="601"/>
      <c r="G52" s="601"/>
      <c r="H52" s="601"/>
      <c r="I52" s="601"/>
      <c r="J52" s="601"/>
      <c r="K52" s="601"/>
      <c r="L52" s="601"/>
      <c r="M52" s="601"/>
      <c r="N52" s="601"/>
      <c r="O52" s="602"/>
    </row>
    <row r="53" spans="1:17" ht="15" customHeight="1" x14ac:dyDescent="0.25">
      <c r="A53" s="32" t="s">
        <v>83</v>
      </c>
      <c r="B53" s="29" t="s">
        <v>20</v>
      </c>
      <c r="C53" s="1">
        <v>10</v>
      </c>
      <c r="D53" s="16">
        <f>E53+G53</f>
        <v>78.600000000000009</v>
      </c>
      <c r="E53" s="16">
        <v>2.4</v>
      </c>
      <c r="F53" s="16">
        <v>0.6</v>
      </c>
      <c r="G53" s="16">
        <v>76.2</v>
      </c>
      <c r="H53" s="10">
        <f>I53+K53</f>
        <v>0</v>
      </c>
      <c r="I53" s="10">
        <v>0.2</v>
      </c>
      <c r="J53" s="10">
        <v>0.1</v>
      </c>
      <c r="K53" s="10">
        <v>-0.2</v>
      </c>
      <c r="L53" s="12">
        <f>M53+O53</f>
        <v>78.599999999999994</v>
      </c>
      <c r="M53" s="12">
        <f t="shared" ref="M53:O53" si="18">E53+I53</f>
        <v>2.6</v>
      </c>
      <c r="N53" s="12">
        <f t="shared" si="18"/>
        <v>0.7</v>
      </c>
      <c r="O53" s="12">
        <f t="shared" si="18"/>
        <v>76</v>
      </c>
    </row>
    <row r="54" spans="1:17" ht="15.95" customHeight="1" x14ac:dyDescent="0.25">
      <c r="A54" s="20" t="s">
        <v>84</v>
      </c>
      <c r="B54" s="21" t="s">
        <v>180</v>
      </c>
      <c r="C54" s="128"/>
      <c r="D54" s="23">
        <f t="shared" ref="D54:O54" si="19">SUM(D53:D53)</f>
        <v>78.600000000000009</v>
      </c>
      <c r="E54" s="23">
        <f t="shared" si="19"/>
        <v>2.4</v>
      </c>
      <c r="F54" s="23">
        <f t="shared" si="19"/>
        <v>0.6</v>
      </c>
      <c r="G54" s="23">
        <f t="shared" si="19"/>
        <v>76.2</v>
      </c>
      <c r="H54" s="24">
        <f t="shared" si="19"/>
        <v>0</v>
      </c>
      <c r="I54" s="24">
        <f t="shared" si="19"/>
        <v>0.2</v>
      </c>
      <c r="J54" s="24">
        <f t="shared" si="19"/>
        <v>0.1</v>
      </c>
      <c r="K54" s="24">
        <f t="shared" si="19"/>
        <v>-0.2</v>
      </c>
      <c r="L54" s="21">
        <f t="shared" ref="L54" si="20">M54+O54</f>
        <v>78.599999999999994</v>
      </c>
      <c r="M54" s="21">
        <f t="shared" si="19"/>
        <v>2.6</v>
      </c>
      <c r="N54" s="21">
        <f t="shared" si="19"/>
        <v>0.7</v>
      </c>
      <c r="O54" s="21">
        <f t="shared" si="19"/>
        <v>76</v>
      </c>
    </row>
    <row r="55" spans="1:17" ht="15.95" customHeight="1" x14ac:dyDescent="0.25">
      <c r="A55" s="122" t="s">
        <v>85</v>
      </c>
      <c r="B55" s="129" t="s">
        <v>172</v>
      </c>
      <c r="C55" s="130"/>
      <c r="D55" s="23">
        <f>D30+D38+D41+D44+D47+D51+D54</f>
        <v>1204.6999999999998</v>
      </c>
      <c r="E55" s="23">
        <f>E31+E38+E41+E44+E47+E51+E54</f>
        <v>18.399999999999999</v>
      </c>
      <c r="F55" s="23">
        <f t="shared" ref="F55:O55" si="21">F31+F38+F41+F44+F47+F51+F54</f>
        <v>3.6</v>
      </c>
      <c r="G55" s="23">
        <f t="shared" si="21"/>
        <v>1186.3</v>
      </c>
      <c r="H55" s="24">
        <f t="shared" si="21"/>
        <v>0</v>
      </c>
      <c r="I55" s="24">
        <f t="shared" si="21"/>
        <v>-2.5999999999999996</v>
      </c>
      <c r="J55" s="24">
        <f t="shared" si="21"/>
        <v>-0.19999999999999998</v>
      </c>
      <c r="K55" s="24">
        <f t="shared" si="21"/>
        <v>2.5999999999999996</v>
      </c>
      <c r="L55" s="21">
        <f>L31+L38+L41+L44+L47+L51+L54</f>
        <v>1204.6999999999998</v>
      </c>
      <c r="M55" s="21">
        <f t="shared" si="21"/>
        <v>15.8</v>
      </c>
      <c r="N55" s="21">
        <f t="shared" si="21"/>
        <v>3.4000000000000004</v>
      </c>
      <c r="O55" s="21">
        <f t="shared" si="21"/>
        <v>1188.9000000000001</v>
      </c>
    </row>
    <row r="56" spans="1:17" x14ac:dyDescent="0.25">
      <c r="A56" s="6"/>
      <c r="B56" s="6"/>
      <c r="C56" s="52"/>
      <c r="D56" s="6"/>
      <c r="E56" s="6"/>
      <c r="F56" s="6"/>
      <c r="G56" s="6"/>
      <c r="H56" s="131"/>
      <c r="I56" s="131"/>
      <c r="J56" s="131"/>
      <c r="L56" s="6"/>
      <c r="M56" s="6"/>
      <c r="N56" s="6"/>
    </row>
    <row r="57" spans="1:17" x14ac:dyDescent="0.25">
      <c r="A57" s="6"/>
      <c r="B57" s="123"/>
      <c r="C57" s="132"/>
      <c r="D57" s="123"/>
      <c r="E57" s="123"/>
      <c r="F57" s="123"/>
      <c r="G57" s="123"/>
      <c r="H57" s="133"/>
      <c r="I57" s="133"/>
      <c r="J57" s="133"/>
      <c r="K57" s="133"/>
      <c r="L57" s="123"/>
      <c r="M57" s="123"/>
      <c r="N57" s="123"/>
      <c r="P57" s="70" t="s">
        <v>305</v>
      </c>
      <c r="Q57" s="71">
        <f>SUMIF(C30:C53,1,L30:L53)</f>
        <v>0</v>
      </c>
    </row>
    <row r="58" spans="1:17" x14ac:dyDescent="0.25">
      <c r="A58" s="6"/>
      <c r="B58" s="6"/>
      <c r="C58" s="52"/>
      <c r="D58" s="6"/>
      <c r="E58" s="6"/>
      <c r="F58" s="6"/>
      <c r="G58" s="6"/>
      <c r="H58" s="131"/>
      <c r="I58" s="131"/>
      <c r="J58" s="131"/>
      <c r="L58" s="6"/>
      <c r="M58" s="6"/>
      <c r="N58" s="6"/>
      <c r="P58" s="70" t="s">
        <v>306</v>
      </c>
      <c r="Q58" s="71">
        <f>SUMIF(C30:C53,2,L30:L53)</f>
        <v>0</v>
      </c>
    </row>
    <row r="59" spans="1:17" x14ac:dyDescent="0.25">
      <c r="A59" s="6"/>
      <c r="B59" s="6"/>
      <c r="C59" s="52"/>
      <c r="D59" s="6"/>
      <c r="E59" s="6"/>
      <c r="F59" s="6"/>
      <c r="G59" s="6"/>
      <c r="H59" s="131"/>
      <c r="I59" s="131"/>
      <c r="J59" s="131"/>
      <c r="L59" s="6"/>
      <c r="M59" s="6"/>
      <c r="N59" s="6"/>
      <c r="O59" s="6"/>
      <c r="P59" s="70" t="s">
        <v>307</v>
      </c>
      <c r="Q59" s="71">
        <f>SUMIF(C30:C53,3,L30:L53)</f>
        <v>0</v>
      </c>
    </row>
    <row r="60" spans="1:17" x14ac:dyDescent="0.25">
      <c r="A60" s="6"/>
      <c r="B60" s="6"/>
      <c r="C60" s="52"/>
      <c r="D60" s="6"/>
      <c r="E60" s="6"/>
      <c r="F60" s="6"/>
      <c r="G60" s="6"/>
      <c r="H60" s="131"/>
      <c r="I60" s="131"/>
      <c r="J60" s="131"/>
      <c r="L60" s="6"/>
      <c r="M60" s="6"/>
      <c r="N60" s="6"/>
      <c r="P60" s="70" t="s">
        <v>308</v>
      </c>
      <c r="Q60" s="71">
        <f>SUMIF(C30:C53,4,L30:L53)</f>
        <v>686.19999999999993</v>
      </c>
    </row>
    <row r="61" spans="1:17" x14ac:dyDescent="0.25">
      <c r="A61" s="6"/>
      <c r="B61" s="6"/>
      <c r="C61" s="52"/>
      <c r="D61" s="6"/>
      <c r="E61" s="6"/>
      <c r="F61" s="6"/>
      <c r="G61" s="6"/>
      <c r="H61" s="131"/>
      <c r="I61" s="131"/>
      <c r="J61" s="131"/>
      <c r="L61" s="6"/>
      <c r="M61" s="6"/>
      <c r="N61" s="6"/>
      <c r="P61" s="70" t="s">
        <v>311</v>
      </c>
      <c r="Q61" s="71">
        <f>SUMIF(C30:C53,5,L30:L53)</f>
        <v>256.39999999999998</v>
      </c>
    </row>
    <row r="62" spans="1:17" x14ac:dyDescent="0.25">
      <c r="A62" s="6"/>
      <c r="B62" s="6"/>
      <c r="C62" s="52"/>
      <c r="D62" s="6"/>
      <c r="E62" s="6"/>
      <c r="F62" s="6"/>
      <c r="G62" s="6"/>
      <c r="H62" s="131"/>
      <c r="I62" s="131"/>
      <c r="J62" s="131"/>
      <c r="L62" s="6"/>
      <c r="M62" s="6"/>
      <c r="N62" s="6"/>
      <c r="P62" s="70" t="s">
        <v>309</v>
      </c>
      <c r="Q62" s="71">
        <f>SUMIF(C30:C53,6,L30:L53)</f>
        <v>10.1</v>
      </c>
    </row>
    <row r="63" spans="1:17" x14ac:dyDescent="0.25">
      <c r="A63" s="6"/>
      <c r="B63" s="6"/>
      <c r="C63" s="52"/>
      <c r="D63" s="6"/>
      <c r="E63" s="6"/>
      <c r="F63" s="6"/>
      <c r="G63" s="6"/>
      <c r="H63" s="131"/>
      <c r="I63" s="131"/>
      <c r="J63" s="131"/>
      <c r="L63" s="6"/>
      <c r="M63" s="6"/>
      <c r="N63" s="6"/>
      <c r="P63" s="70" t="s">
        <v>310</v>
      </c>
      <c r="Q63" s="71">
        <f>SUMIF(C30:C53,7,L30:L53)</f>
        <v>0</v>
      </c>
    </row>
    <row r="64" spans="1:17" x14ac:dyDescent="0.25">
      <c r="A64" s="6"/>
      <c r="B64" s="6"/>
      <c r="C64" s="52"/>
      <c r="D64" s="6"/>
      <c r="E64" s="6"/>
      <c r="F64" s="6"/>
      <c r="G64" s="6"/>
      <c r="H64" s="131"/>
      <c r="I64" s="131"/>
      <c r="J64" s="131"/>
      <c r="L64" s="6"/>
      <c r="M64" s="6"/>
      <c r="N64" s="6"/>
      <c r="P64" s="70" t="s">
        <v>312</v>
      </c>
      <c r="Q64" s="71">
        <f>SUMIF(C30:C53,8,L30:L53)</f>
        <v>173.4</v>
      </c>
    </row>
    <row r="65" spans="1:17" x14ac:dyDescent="0.25">
      <c r="A65" s="6"/>
      <c r="B65" s="6"/>
      <c r="C65" s="52"/>
      <c r="D65" s="6"/>
      <c r="E65" s="6"/>
      <c r="F65" s="6"/>
      <c r="G65" s="6"/>
      <c r="H65" s="131"/>
      <c r="I65" s="131"/>
      <c r="J65" s="131"/>
      <c r="L65" s="6"/>
      <c r="M65" s="6"/>
      <c r="N65" s="6"/>
      <c r="P65" s="70" t="s">
        <v>313</v>
      </c>
      <c r="Q65" s="71">
        <f>SUMIF(C30:C53,9,L30:L53)</f>
        <v>0</v>
      </c>
    </row>
    <row r="66" spans="1:17" x14ac:dyDescent="0.25">
      <c r="A66" s="6"/>
      <c r="B66" s="6"/>
      <c r="C66" s="52"/>
      <c r="D66" s="6"/>
      <c r="E66" s="6"/>
      <c r="F66" s="6"/>
      <c r="G66" s="6"/>
      <c r="H66" s="131"/>
      <c r="I66" s="131"/>
      <c r="J66" s="131"/>
      <c r="L66" s="6"/>
      <c r="M66" s="6"/>
      <c r="N66" s="6"/>
      <c r="P66" s="70" t="s">
        <v>314</v>
      </c>
      <c r="Q66" s="71">
        <f>SUMIF(C30:C53,10,L30:L53)</f>
        <v>78.599999999999994</v>
      </c>
    </row>
    <row r="67" spans="1:17" x14ac:dyDescent="0.25">
      <c r="A67" s="6"/>
      <c r="B67" s="6"/>
      <c r="C67" s="52"/>
      <c r="D67" s="6"/>
      <c r="E67" s="6"/>
      <c r="F67" s="6"/>
      <c r="G67" s="6"/>
      <c r="H67" s="131"/>
      <c r="I67" s="131"/>
      <c r="J67" s="131"/>
      <c r="L67" s="6"/>
      <c r="M67" s="6"/>
      <c r="N67" s="6"/>
      <c r="P67" s="75" t="s">
        <v>172</v>
      </c>
      <c r="Q67" s="76">
        <f>SUM(Q57:Q66)</f>
        <v>1204.6999999999998</v>
      </c>
    </row>
    <row r="68" spans="1:17" x14ac:dyDescent="0.25">
      <c r="A68" s="6"/>
      <c r="B68" s="6"/>
      <c r="C68" s="52"/>
      <c r="D68" s="6"/>
      <c r="E68" s="6"/>
      <c r="F68" s="6"/>
      <c r="G68" s="6"/>
      <c r="H68" s="131"/>
      <c r="I68" s="131"/>
      <c r="J68" s="131"/>
      <c r="L68" s="6"/>
      <c r="M68" s="6"/>
      <c r="N68" s="6"/>
      <c r="P68" s="77"/>
      <c r="Q68" s="77">
        <f>Q67-L55</f>
        <v>0</v>
      </c>
    </row>
    <row r="69" spans="1:17" x14ac:dyDescent="0.25">
      <c r="A69" s="6"/>
      <c r="B69" s="6"/>
      <c r="C69" s="52"/>
      <c r="D69" s="6"/>
      <c r="E69" s="6"/>
      <c r="F69" s="6"/>
      <c r="G69" s="6"/>
      <c r="H69" s="131"/>
      <c r="I69" s="131"/>
      <c r="J69" s="131"/>
      <c r="L69" s="6"/>
      <c r="M69" s="6"/>
      <c r="N69" s="6"/>
    </row>
    <row r="70" spans="1:17" x14ac:dyDescent="0.25">
      <c r="A70" s="6"/>
      <c r="B70" s="6"/>
      <c r="C70" s="52"/>
      <c r="D70" s="6"/>
      <c r="E70" s="6"/>
      <c r="F70" s="6"/>
      <c r="G70" s="6"/>
      <c r="H70" s="131"/>
      <c r="I70" s="131"/>
      <c r="J70" s="131"/>
      <c r="L70" s="6"/>
      <c r="M70" s="6"/>
      <c r="N70" s="6"/>
    </row>
    <row r="71" spans="1:17" x14ac:dyDescent="0.25">
      <c r="A71" s="6"/>
      <c r="B71" s="6"/>
      <c r="C71" s="52"/>
      <c r="D71" s="6"/>
      <c r="E71" s="6"/>
      <c r="F71" s="6"/>
      <c r="G71" s="6"/>
      <c r="H71" s="131"/>
      <c r="I71" s="131"/>
      <c r="J71" s="131"/>
      <c r="L71" s="6"/>
      <c r="M71" s="6"/>
      <c r="N71" s="6"/>
    </row>
    <row r="72" spans="1:17" x14ac:dyDescent="0.25">
      <c r="A72" s="6"/>
      <c r="B72" s="6"/>
      <c r="C72" s="52"/>
      <c r="D72" s="6"/>
      <c r="E72" s="6"/>
      <c r="F72" s="6"/>
      <c r="G72" s="6"/>
      <c r="H72" s="131"/>
      <c r="I72" s="131"/>
      <c r="J72" s="131"/>
      <c r="L72" s="6"/>
      <c r="M72" s="6"/>
      <c r="N72" s="6"/>
    </row>
    <row r="73" spans="1:17" x14ac:dyDescent="0.25">
      <c r="A73" s="6"/>
      <c r="B73" s="6"/>
      <c r="C73" s="52"/>
      <c r="D73" s="6"/>
      <c r="E73" s="6"/>
      <c r="F73" s="6"/>
      <c r="G73" s="6"/>
      <c r="H73" s="131"/>
      <c r="I73" s="131"/>
      <c r="J73" s="131"/>
      <c r="L73" s="6"/>
      <c r="M73" s="6"/>
      <c r="N73" s="6"/>
    </row>
    <row r="74" spans="1:17" x14ac:dyDescent="0.25">
      <c r="A74" s="6"/>
      <c r="B74" s="6"/>
      <c r="C74" s="52"/>
      <c r="D74" s="6"/>
      <c r="E74" s="6"/>
      <c r="F74" s="6"/>
      <c r="G74" s="6"/>
      <c r="H74" s="131"/>
      <c r="I74" s="131"/>
      <c r="J74" s="131"/>
      <c r="L74" s="6"/>
      <c r="M74" s="6"/>
      <c r="N74" s="6"/>
    </row>
    <row r="75" spans="1:17" x14ac:dyDescent="0.25">
      <c r="A75" s="6"/>
      <c r="B75" s="6"/>
      <c r="C75" s="52"/>
      <c r="D75" s="6"/>
      <c r="E75" s="6"/>
      <c r="F75" s="6"/>
      <c r="G75" s="6"/>
      <c r="H75" s="131"/>
      <c r="I75" s="131"/>
      <c r="J75" s="131"/>
      <c r="L75" s="6"/>
      <c r="M75" s="6"/>
      <c r="N75" s="6"/>
    </row>
    <row r="76" spans="1:17" x14ac:dyDescent="0.25">
      <c r="A76" s="6"/>
      <c r="B76" s="6"/>
      <c r="C76" s="52"/>
      <c r="D76" s="6"/>
      <c r="E76" s="6"/>
      <c r="F76" s="6"/>
      <c r="G76" s="6"/>
      <c r="H76" s="131"/>
      <c r="I76" s="131"/>
      <c r="J76" s="131"/>
      <c r="L76" s="6"/>
      <c r="M76" s="6"/>
      <c r="N76" s="6"/>
    </row>
    <row r="77" spans="1:17" x14ac:dyDescent="0.25">
      <c r="A77" s="6"/>
      <c r="B77" s="6"/>
      <c r="C77" s="52"/>
      <c r="D77" s="6"/>
      <c r="E77" s="6"/>
      <c r="F77" s="6"/>
      <c r="G77" s="6"/>
      <c r="H77" s="131"/>
      <c r="I77" s="131"/>
      <c r="J77" s="131"/>
      <c r="L77" s="6"/>
      <c r="M77" s="6"/>
      <c r="N77" s="6"/>
    </row>
    <row r="78" spans="1:17" x14ac:dyDescent="0.25">
      <c r="A78" s="6"/>
      <c r="B78" s="6"/>
      <c r="C78" s="52"/>
      <c r="D78" s="6"/>
      <c r="E78" s="6"/>
      <c r="F78" s="6"/>
      <c r="G78" s="6"/>
      <c r="H78" s="131"/>
      <c r="I78" s="131"/>
      <c r="J78" s="131"/>
      <c r="L78" s="6"/>
      <c r="M78" s="6"/>
      <c r="N78" s="6"/>
    </row>
    <row r="79" spans="1:17" x14ac:dyDescent="0.25">
      <c r="A79" s="6"/>
      <c r="B79" s="6"/>
      <c r="C79" s="52"/>
      <c r="D79" s="6"/>
      <c r="E79" s="6"/>
      <c r="F79" s="6"/>
      <c r="G79" s="6"/>
      <c r="H79" s="131"/>
      <c r="I79" s="131"/>
      <c r="J79" s="131"/>
      <c r="L79" s="6"/>
      <c r="M79" s="6"/>
      <c r="N79" s="6"/>
    </row>
    <row r="80" spans="1:17" x14ac:dyDescent="0.25">
      <c r="A80" s="6"/>
      <c r="B80" s="6"/>
      <c r="C80" s="52"/>
      <c r="D80" s="6"/>
      <c r="E80" s="6"/>
      <c r="F80" s="6"/>
      <c r="G80" s="6"/>
      <c r="H80" s="131"/>
      <c r="I80" s="131"/>
      <c r="J80" s="131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131"/>
      <c r="I81" s="131"/>
      <c r="J81" s="131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131"/>
      <c r="I82" s="131"/>
      <c r="J82" s="131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131"/>
      <c r="I83" s="131"/>
      <c r="J83" s="131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131"/>
      <c r="I84" s="131"/>
      <c r="J84" s="131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131"/>
      <c r="I85" s="131"/>
      <c r="J85" s="131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131"/>
      <c r="I86" s="131"/>
      <c r="J86" s="131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131"/>
      <c r="I87" s="131"/>
      <c r="J87" s="131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131"/>
      <c r="I88" s="131"/>
      <c r="J88" s="131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131"/>
      <c r="I89" s="131"/>
      <c r="J89" s="131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131"/>
      <c r="I90" s="131"/>
      <c r="J90" s="131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131"/>
      <c r="I91" s="131"/>
      <c r="J91" s="131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131"/>
      <c r="I92" s="131"/>
      <c r="J92" s="131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131"/>
      <c r="I93" s="131"/>
      <c r="J93" s="131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131"/>
      <c r="I94" s="131"/>
      <c r="J94" s="131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131"/>
      <c r="I95" s="131"/>
      <c r="J95" s="131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131"/>
      <c r="I96" s="131"/>
      <c r="J96" s="131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131"/>
      <c r="I97" s="131"/>
      <c r="J97" s="131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131"/>
      <c r="I98" s="131"/>
      <c r="J98" s="131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131"/>
      <c r="I99" s="131"/>
      <c r="J99" s="131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131"/>
      <c r="I100" s="131"/>
      <c r="J100" s="131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131"/>
      <c r="I101" s="131"/>
      <c r="J101" s="131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131"/>
      <c r="I102" s="131"/>
      <c r="J102" s="131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131"/>
      <c r="I103" s="131"/>
      <c r="J103" s="131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131"/>
      <c r="I104" s="131"/>
      <c r="J104" s="131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131"/>
      <c r="I105" s="131"/>
      <c r="J105" s="131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131"/>
      <c r="I106" s="131"/>
      <c r="J106" s="131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131"/>
      <c r="I107" s="131"/>
      <c r="J107" s="131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131"/>
      <c r="I108" s="131"/>
      <c r="J108" s="131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131"/>
      <c r="I109" s="131"/>
      <c r="J109" s="131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131"/>
      <c r="I110" s="131"/>
      <c r="J110" s="131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131"/>
      <c r="I111" s="131"/>
      <c r="J111" s="131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131"/>
      <c r="I112" s="131"/>
      <c r="J112" s="131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131"/>
      <c r="I113" s="131"/>
      <c r="J113" s="131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131"/>
      <c r="I114" s="131"/>
      <c r="J114" s="131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131"/>
      <c r="I115" s="131"/>
      <c r="J115" s="131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131"/>
      <c r="I116" s="131"/>
      <c r="J116" s="131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131"/>
      <c r="I117" s="131"/>
      <c r="J117" s="131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131"/>
      <c r="I118" s="131"/>
      <c r="J118" s="131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131"/>
      <c r="I119" s="131"/>
      <c r="J119" s="131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131"/>
      <c r="I120" s="131"/>
      <c r="J120" s="131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131"/>
      <c r="I121" s="131"/>
      <c r="J121" s="131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131"/>
      <c r="I122" s="131"/>
      <c r="J122" s="131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131"/>
      <c r="I123" s="131"/>
      <c r="J123" s="131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131"/>
      <c r="I124" s="131"/>
      <c r="J124" s="131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131"/>
      <c r="I125" s="131"/>
      <c r="J125" s="131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131"/>
      <c r="I126" s="131"/>
      <c r="J126" s="131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131"/>
      <c r="I127" s="131"/>
      <c r="J127" s="131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131"/>
      <c r="I128" s="131"/>
      <c r="J128" s="131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131"/>
      <c r="I129" s="131"/>
      <c r="J129" s="131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131"/>
      <c r="I130" s="131"/>
      <c r="J130" s="131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131"/>
      <c r="I131" s="131"/>
      <c r="J131" s="131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131"/>
      <c r="I132" s="131"/>
      <c r="J132" s="131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131"/>
      <c r="I133" s="131"/>
      <c r="J133" s="131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131"/>
      <c r="I134" s="131"/>
      <c r="J134" s="131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131"/>
      <c r="I135" s="131"/>
      <c r="J135" s="131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131"/>
      <c r="I136" s="131"/>
      <c r="J136" s="131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131"/>
      <c r="I137" s="131"/>
      <c r="J137" s="131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131"/>
      <c r="I138" s="131"/>
      <c r="J138" s="131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131"/>
      <c r="I139" s="131"/>
      <c r="J139" s="131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131"/>
      <c r="I140" s="131"/>
      <c r="J140" s="131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131"/>
      <c r="I141" s="131"/>
      <c r="J141" s="131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131"/>
      <c r="I142" s="131"/>
      <c r="J142" s="131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131"/>
      <c r="I143" s="131"/>
      <c r="J143" s="131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131"/>
      <c r="I144" s="131"/>
      <c r="J144" s="131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131"/>
      <c r="I145" s="131"/>
      <c r="J145" s="131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131"/>
      <c r="I146" s="131"/>
      <c r="J146" s="131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131"/>
      <c r="I147" s="131"/>
      <c r="J147" s="131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131"/>
      <c r="I148" s="131"/>
      <c r="J148" s="131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131"/>
      <c r="I149" s="131"/>
      <c r="J149" s="131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131"/>
      <c r="I150" s="131"/>
      <c r="J150" s="131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131"/>
      <c r="I151" s="131"/>
      <c r="J151" s="131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131"/>
      <c r="I152" s="131"/>
      <c r="J152" s="131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131"/>
      <c r="I153" s="131"/>
      <c r="J153" s="131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131"/>
      <c r="I154" s="131"/>
      <c r="J154" s="131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131"/>
      <c r="I155" s="131"/>
      <c r="J155" s="131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131"/>
      <c r="I156" s="131"/>
      <c r="J156" s="131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131"/>
      <c r="I157" s="131"/>
      <c r="J157" s="131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131"/>
      <c r="I158" s="131"/>
      <c r="J158" s="131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131"/>
      <c r="I159" s="131"/>
      <c r="J159" s="131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131"/>
      <c r="I160" s="131"/>
      <c r="J160" s="131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131"/>
      <c r="I161" s="131"/>
      <c r="J161" s="131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131"/>
      <c r="I162" s="131"/>
      <c r="J162" s="131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131"/>
      <c r="I163" s="131"/>
      <c r="J163" s="131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131"/>
      <c r="I164" s="131"/>
      <c r="J164" s="131"/>
      <c r="L164" s="6"/>
      <c r="M164" s="6"/>
      <c r="N164" s="6"/>
    </row>
    <row r="165" spans="1:14" x14ac:dyDescent="0.25">
      <c r="C165" s="53"/>
    </row>
    <row r="166" spans="1:14" x14ac:dyDescent="0.25">
      <c r="C166" s="53"/>
    </row>
    <row r="167" spans="1:14" x14ac:dyDescent="0.25">
      <c r="C167" s="53"/>
    </row>
    <row r="168" spans="1:14" x14ac:dyDescent="0.25">
      <c r="C168" s="53"/>
    </row>
    <row r="169" spans="1:14" x14ac:dyDescent="0.25">
      <c r="C169" s="53"/>
    </row>
    <row r="170" spans="1:14" x14ac:dyDescent="0.25">
      <c r="C170" s="53"/>
    </row>
    <row r="171" spans="1:14" x14ac:dyDescent="0.25">
      <c r="C171" s="53"/>
    </row>
    <row r="172" spans="1:14" x14ac:dyDescent="0.25">
      <c r="C172" s="53"/>
    </row>
    <row r="173" spans="1:14" x14ac:dyDescent="0.25">
      <c r="C173" s="53"/>
    </row>
    <row r="174" spans="1:14" x14ac:dyDescent="0.25">
      <c r="C174" s="53"/>
    </row>
    <row r="175" spans="1:14" x14ac:dyDescent="0.25">
      <c r="C175" s="53"/>
    </row>
    <row r="176" spans="1:14" x14ac:dyDescent="0.25">
      <c r="C176" s="53"/>
    </row>
    <row r="177" spans="3:3" s="2" customFormat="1" x14ac:dyDescent="0.25">
      <c r="C177" s="53"/>
    </row>
    <row r="178" spans="3:3" s="2" customFormat="1" x14ac:dyDescent="0.25">
      <c r="C178" s="53"/>
    </row>
    <row r="179" spans="3:3" s="2" customFormat="1" x14ac:dyDescent="0.25">
      <c r="C179" s="53"/>
    </row>
    <row r="180" spans="3:3" s="2" customFormat="1" x14ac:dyDescent="0.25">
      <c r="C180" s="53"/>
    </row>
    <row r="181" spans="3:3" s="2" customFormat="1" x14ac:dyDescent="0.25">
      <c r="C181" s="53"/>
    </row>
    <row r="182" spans="3:3" s="2" customFormat="1" x14ac:dyDescent="0.25">
      <c r="C182" s="53"/>
    </row>
    <row r="183" spans="3:3" s="2" customFormat="1" x14ac:dyDescent="0.25">
      <c r="C183" s="53"/>
    </row>
    <row r="184" spans="3:3" s="2" customFormat="1" x14ac:dyDescent="0.25">
      <c r="C184" s="53"/>
    </row>
    <row r="185" spans="3:3" s="2" customFormat="1" x14ac:dyDescent="0.25">
      <c r="C185" s="53"/>
    </row>
    <row r="186" spans="3:3" s="2" customFormat="1" x14ac:dyDescent="0.25">
      <c r="C186" s="53"/>
    </row>
    <row r="187" spans="3:3" s="2" customFormat="1" x14ac:dyDescent="0.25">
      <c r="C187" s="53"/>
    </row>
    <row r="188" spans="3:3" s="2" customFormat="1" x14ac:dyDescent="0.25">
      <c r="C188" s="53"/>
    </row>
    <row r="189" spans="3:3" s="2" customFormat="1" x14ac:dyDescent="0.25">
      <c r="C189" s="53"/>
    </row>
    <row r="190" spans="3:3" s="2" customFormat="1" x14ac:dyDescent="0.25">
      <c r="C190" s="53"/>
    </row>
    <row r="191" spans="3:3" s="2" customFormat="1" x14ac:dyDescent="0.25">
      <c r="C191" s="53"/>
    </row>
    <row r="192" spans="3:3" s="2" customFormat="1" x14ac:dyDescent="0.25">
      <c r="C192" s="53"/>
    </row>
    <row r="193" spans="3:3" s="2" customFormat="1" x14ac:dyDescent="0.25">
      <c r="C193" s="53"/>
    </row>
    <row r="194" spans="3:3" s="2" customFormat="1" x14ac:dyDescent="0.25">
      <c r="C194" s="53"/>
    </row>
    <row r="195" spans="3:3" s="2" customFormat="1" x14ac:dyDescent="0.25">
      <c r="C195" s="53"/>
    </row>
    <row r="196" spans="3:3" s="2" customFormat="1" x14ac:dyDescent="0.25">
      <c r="C196" s="53"/>
    </row>
    <row r="197" spans="3:3" s="2" customFormat="1" x14ac:dyDescent="0.25">
      <c r="C197" s="53"/>
    </row>
    <row r="198" spans="3:3" s="2" customFormat="1" x14ac:dyDescent="0.25">
      <c r="C198" s="53"/>
    </row>
    <row r="199" spans="3:3" s="2" customFormat="1" x14ac:dyDescent="0.25">
      <c r="C199" s="53"/>
    </row>
    <row r="200" spans="3:3" s="2" customFormat="1" x14ac:dyDescent="0.25">
      <c r="C200" s="53"/>
    </row>
    <row r="201" spans="3:3" s="2" customFormat="1" x14ac:dyDescent="0.25">
      <c r="C201" s="53"/>
    </row>
    <row r="202" spans="3:3" s="2" customFormat="1" x14ac:dyDescent="0.25">
      <c r="C202" s="53"/>
    </row>
    <row r="203" spans="3:3" s="2" customFormat="1" x14ac:dyDescent="0.25">
      <c r="C203" s="53"/>
    </row>
    <row r="204" spans="3:3" s="2" customFormat="1" x14ac:dyDescent="0.25">
      <c r="C204" s="53"/>
    </row>
    <row r="205" spans="3:3" s="2" customFormat="1" x14ac:dyDescent="0.25">
      <c r="C205" s="53"/>
    </row>
    <row r="206" spans="3:3" s="2" customFormat="1" x14ac:dyDescent="0.25">
      <c r="C206" s="53"/>
    </row>
    <row r="207" spans="3:3" s="2" customFormat="1" x14ac:dyDescent="0.25">
      <c r="C207" s="53"/>
    </row>
    <row r="208" spans="3:3" s="2" customFormat="1" x14ac:dyDescent="0.25">
      <c r="C208" s="53"/>
    </row>
    <row r="209" spans="3:3" s="2" customFormat="1" x14ac:dyDescent="0.25">
      <c r="C209" s="53"/>
    </row>
    <row r="210" spans="3:3" s="2" customFormat="1" x14ac:dyDescent="0.25">
      <c r="C210" s="53"/>
    </row>
    <row r="211" spans="3:3" s="2" customFormat="1" x14ac:dyDescent="0.25">
      <c r="C211" s="53"/>
    </row>
    <row r="212" spans="3:3" s="2" customFormat="1" x14ac:dyDescent="0.25">
      <c r="C212" s="53"/>
    </row>
    <row r="213" spans="3:3" s="2" customFormat="1" x14ac:dyDescent="0.25">
      <c r="C213" s="53"/>
    </row>
    <row r="214" spans="3:3" s="2" customFormat="1" x14ac:dyDescent="0.25">
      <c r="C214" s="53"/>
    </row>
    <row r="215" spans="3:3" s="2" customFormat="1" x14ac:dyDescent="0.25">
      <c r="C215" s="53"/>
    </row>
    <row r="216" spans="3:3" s="2" customFormat="1" x14ac:dyDescent="0.25">
      <c r="C216" s="53"/>
    </row>
    <row r="217" spans="3:3" s="2" customFormat="1" x14ac:dyDescent="0.25">
      <c r="C217" s="53"/>
    </row>
    <row r="218" spans="3:3" s="2" customFormat="1" x14ac:dyDescent="0.25">
      <c r="C218" s="53"/>
    </row>
    <row r="219" spans="3:3" s="2" customFormat="1" x14ac:dyDescent="0.25">
      <c r="C219" s="53"/>
    </row>
    <row r="220" spans="3:3" s="2" customFormat="1" x14ac:dyDescent="0.25">
      <c r="C220" s="53"/>
    </row>
    <row r="221" spans="3:3" s="2" customFormat="1" x14ac:dyDescent="0.25">
      <c r="C221" s="53"/>
    </row>
    <row r="222" spans="3:3" s="2" customFormat="1" x14ac:dyDescent="0.25">
      <c r="C222" s="53"/>
    </row>
    <row r="223" spans="3:3" s="2" customFormat="1" x14ac:dyDescent="0.25">
      <c r="C223" s="53"/>
    </row>
    <row r="224" spans="3:3" s="2" customFormat="1" x14ac:dyDescent="0.25">
      <c r="C224" s="53"/>
    </row>
    <row r="225" spans="3:3" s="2" customFormat="1" x14ac:dyDescent="0.25">
      <c r="C225" s="53"/>
    </row>
    <row r="226" spans="3:3" s="2" customFormat="1" x14ac:dyDescent="0.25">
      <c r="C226" s="53"/>
    </row>
    <row r="227" spans="3:3" s="2" customFormat="1" x14ac:dyDescent="0.25">
      <c r="C227" s="53"/>
    </row>
    <row r="228" spans="3:3" s="2" customFormat="1" x14ac:dyDescent="0.25">
      <c r="C228" s="53"/>
    </row>
    <row r="229" spans="3:3" s="2" customFormat="1" x14ac:dyDescent="0.25">
      <c r="C229" s="53"/>
    </row>
    <row r="230" spans="3:3" s="2" customFormat="1" x14ac:dyDescent="0.25">
      <c r="C230" s="53"/>
    </row>
    <row r="231" spans="3:3" s="2" customFormat="1" x14ac:dyDescent="0.25">
      <c r="C231" s="53"/>
    </row>
    <row r="232" spans="3:3" s="2" customFormat="1" x14ac:dyDescent="0.25">
      <c r="C232" s="53"/>
    </row>
    <row r="233" spans="3:3" s="2" customFormat="1" x14ac:dyDescent="0.25">
      <c r="C233" s="53"/>
    </row>
    <row r="234" spans="3:3" s="2" customFormat="1" x14ac:dyDescent="0.25">
      <c r="C234" s="53"/>
    </row>
    <row r="235" spans="3:3" s="2" customFormat="1" x14ac:dyDescent="0.25">
      <c r="C235" s="53"/>
    </row>
    <row r="236" spans="3:3" s="2" customFormat="1" x14ac:dyDescent="0.25">
      <c r="C236" s="53"/>
    </row>
    <row r="237" spans="3:3" s="2" customFormat="1" x14ac:dyDescent="0.25">
      <c r="C237" s="53"/>
    </row>
    <row r="238" spans="3:3" s="2" customFormat="1" x14ac:dyDescent="0.25">
      <c r="C238" s="53"/>
    </row>
    <row r="239" spans="3:3" s="2" customFormat="1" x14ac:dyDescent="0.25">
      <c r="C239" s="53"/>
    </row>
    <row r="240" spans="3:3" s="2" customFormat="1" x14ac:dyDescent="0.25">
      <c r="C240" s="53"/>
    </row>
    <row r="241" spans="3:3" s="2" customFormat="1" x14ac:dyDescent="0.25">
      <c r="C241" s="53"/>
    </row>
    <row r="242" spans="3:3" s="2" customFormat="1" x14ac:dyDescent="0.25">
      <c r="C242" s="53"/>
    </row>
    <row r="243" spans="3:3" s="2" customFormat="1" x14ac:dyDescent="0.25">
      <c r="C243" s="53"/>
    </row>
    <row r="244" spans="3:3" s="2" customFormat="1" x14ac:dyDescent="0.25">
      <c r="C244" s="53"/>
    </row>
    <row r="245" spans="3:3" s="2" customFormat="1" x14ac:dyDescent="0.25">
      <c r="C245" s="53"/>
    </row>
    <row r="246" spans="3:3" s="2" customFormat="1" x14ac:dyDescent="0.25">
      <c r="C246" s="53"/>
    </row>
    <row r="247" spans="3:3" s="2" customFormat="1" x14ac:dyDescent="0.25">
      <c r="C247" s="53"/>
    </row>
    <row r="248" spans="3:3" s="2" customFormat="1" x14ac:dyDescent="0.25">
      <c r="C248" s="53"/>
    </row>
    <row r="249" spans="3:3" s="2" customFormat="1" x14ac:dyDescent="0.25">
      <c r="C249" s="53"/>
    </row>
    <row r="250" spans="3:3" s="2" customFormat="1" x14ac:dyDescent="0.25">
      <c r="C250" s="53"/>
    </row>
    <row r="251" spans="3:3" s="2" customFormat="1" x14ac:dyDescent="0.25">
      <c r="C251" s="53"/>
    </row>
    <row r="252" spans="3:3" s="2" customFormat="1" x14ac:dyDescent="0.25">
      <c r="C252" s="53"/>
    </row>
    <row r="253" spans="3:3" s="2" customFormat="1" x14ac:dyDescent="0.25">
      <c r="C253" s="53"/>
    </row>
    <row r="254" spans="3:3" s="2" customFormat="1" x14ac:dyDescent="0.25">
      <c r="C254" s="53"/>
    </row>
    <row r="255" spans="3:3" s="2" customFormat="1" x14ac:dyDescent="0.25">
      <c r="C255" s="53"/>
    </row>
    <row r="256" spans="3:3" s="2" customFormat="1" x14ac:dyDescent="0.25">
      <c r="C256" s="53"/>
    </row>
    <row r="257" spans="3:3" s="2" customFormat="1" x14ac:dyDescent="0.25">
      <c r="C257" s="53"/>
    </row>
    <row r="258" spans="3:3" s="2" customFormat="1" x14ac:dyDescent="0.25">
      <c r="C258" s="53"/>
    </row>
    <row r="259" spans="3:3" s="2" customFormat="1" x14ac:dyDescent="0.25">
      <c r="C259" s="53"/>
    </row>
    <row r="260" spans="3:3" s="2" customFormat="1" x14ac:dyDescent="0.25">
      <c r="C260" s="53"/>
    </row>
    <row r="261" spans="3:3" s="2" customFormat="1" x14ac:dyDescent="0.25">
      <c r="C261" s="53"/>
    </row>
    <row r="262" spans="3:3" s="2" customFormat="1" x14ac:dyDescent="0.25">
      <c r="C262" s="53"/>
    </row>
    <row r="263" spans="3:3" s="2" customFormat="1" x14ac:dyDescent="0.25">
      <c r="C263" s="53"/>
    </row>
    <row r="264" spans="3:3" s="2" customFormat="1" x14ac:dyDescent="0.25">
      <c r="C264" s="53"/>
    </row>
    <row r="265" spans="3:3" s="2" customFormat="1" x14ac:dyDescent="0.25">
      <c r="C265" s="53"/>
    </row>
    <row r="266" spans="3:3" s="2" customFormat="1" x14ac:dyDescent="0.25">
      <c r="C266" s="53"/>
    </row>
    <row r="267" spans="3:3" s="2" customFormat="1" x14ac:dyDescent="0.25">
      <c r="C267" s="53"/>
    </row>
    <row r="268" spans="3:3" s="2" customFormat="1" x14ac:dyDescent="0.25">
      <c r="C268" s="53"/>
    </row>
    <row r="269" spans="3:3" s="2" customFormat="1" x14ac:dyDescent="0.25">
      <c r="C269" s="53"/>
    </row>
    <row r="270" spans="3:3" s="2" customFormat="1" x14ac:dyDescent="0.25">
      <c r="C270" s="53"/>
    </row>
    <row r="271" spans="3:3" s="2" customFormat="1" x14ac:dyDescent="0.25">
      <c r="C271" s="53"/>
    </row>
    <row r="272" spans="3:3" s="2" customFormat="1" x14ac:dyDescent="0.25">
      <c r="C272" s="53"/>
    </row>
    <row r="273" spans="3:3" s="2" customFormat="1" x14ac:dyDescent="0.25">
      <c r="C273" s="53"/>
    </row>
    <row r="274" spans="3:3" s="2" customFormat="1" x14ac:dyDescent="0.25">
      <c r="C274" s="53"/>
    </row>
    <row r="275" spans="3:3" s="2" customFormat="1" x14ac:dyDescent="0.25">
      <c r="C275" s="53"/>
    </row>
    <row r="276" spans="3:3" s="2" customFormat="1" x14ac:dyDescent="0.25">
      <c r="C276" s="53"/>
    </row>
    <row r="277" spans="3:3" s="2" customFormat="1" x14ac:dyDescent="0.25">
      <c r="C277" s="53"/>
    </row>
    <row r="278" spans="3:3" s="2" customFormat="1" x14ac:dyDescent="0.25">
      <c r="C278" s="53"/>
    </row>
    <row r="279" spans="3:3" s="2" customFormat="1" x14ac:dyDescent="0.25">
      <c r="C279" s="53"/>
    </row>
    <row r="280" spans="3:3" s="2" customFormat="1" x14ac:dyDescent="0.25">
      <c r="C280" s="53"/>
    </row>
    <row r="281" spans="3:3" s="2" customFormat="1" x14ac:dyDescent="0.25">
      <c r="C281" s="53"/>
    </row>
    <row r="282" spans="3:3" s="2" customFormat="1" x14ac:dyDescent="0.25">
      <c r="C282" s="53"/>
    </row>
    <row r="283" spans="3:3" s="2" customFormat="1" x14ac:dyDescent="0.25">
      <c r="C283" s="53"/>
    </row>
    <row r="284" spans="3:3" s="2" customFormat="1" x14ac:dyDescent="0.25">
      <c r="C284" s="53"/>
    </row>
    <row r="285" spans="3:3" s="2" customFormat="1" x14ac:dyDescent="0.25">
      <c r="C285" s="53"/>
    </row>
    <row r="286" spans="3:3" s="2" customFormat="1" x14ac:dyDescent="0.25">
      <c r="C286" s="53"/>
    </row>
    <row r="287" spans="3:3" s="2" customFormat="1" x14ac:dyDescent="0.25">
      <c r="C287" s="53"/>
    </row>
    <row r="288" spans="3:3" s="2" customFormat="1" x14ac:dyDescent="0.25">
      <c r="C288" s="53"/>
    </row>
    <row r="289" spans="3:3" s="2" customFormat="1" x14ac:dyDescent="0.25">
      <c r="C289" s="53"/>
    </row>
    <row r="290" spans="3:3" s="2" customFormat="1" x14ac:dyDescent="0.25">
      <c r="C290" s="53"/>
    </row>
    <row r="291" spans="3:3" s="2" customFormat="1" x14ac:dyDescent="0.25">
      <c r="C291" s="53"/>
    </row>
    <row r="292" spans="3:3" s="2" customFormat="1" x14ac:dyDescent="0.25">
      <c r="C292" s="53"/>
    </row>
    <row r="293" spans="3:3" s="2" customFormat="1" x14ac:dyDescent="0.25">
      <c r="C293" s="53"/>
    </row>
    <row r="294" spans="3:3" s="2" customFormat="1" x14ac:dyDescent="0.25">
      <c r="C294" s="53"/>
    </row>
    <row r="295" spans="3:3" s="2" customFormat="1" x14ac:dyDescent="0.25">
      <c r="C295" s="53"/>
    </row>
    <row r="296" spans="3:3" s="2" customFormat="1" x14ac:dyDescent="0.25">
      <c r="C296" s="53"/>
    </row>
    <row r="297" spans="3:3" s="2" customFormat="1" x14ac:dyDescent="0.25">
      <c r="C297" s="53"/>
    </row>
    <row r="298" spans="3:3" s="2" customFormat="1" x14ac:dyDescent="0.25">
      <c r="C298" s="53"/>
    </row>
    <row r="299" spans="3:3" s="2" customFormat="1" x14ac:dyDescent="0.25">
      <c r="C299" s="53"/>
    </row>
    <row r="300" spans="3:3" s="2" customFormat="1" x14ac:dyDescent="0.25">
      <c r="C300" s="53"/>
    </row>
    <row r="301" spans="3:3" s="2" customFormat="1" x14ac:dyDescent="0.25">
      <c r="C301" s="53"/>
    </row>
    <row r="302" spans="3:3" s="2" customFormat="1" x14ac:dyDescent="0.25">
      <c r="C302" s="53"/>
    </row>
    <row r="303" spans="3:3" s="2" customFormat="1" x14ac:dyDescent="0.25">
      <c r="C303" s="53"/>
    </row>
    <row r="304" spans="3:3" s="2" customFormat="1" x14ac:dyDescent="0.25">
      <c r="C304" s="53"/>
    </row>
    <row r="305" spans="3:3" s="2" customFormat="1" x14ac:dyDescent="0.25">
      <c r="C305" s="53"/>
    </row>
    <row r="306" spans="3:3" s="2" customFormat="1" x14ac:dyDescent="0.25">
      <c r="C306" s="53"/>
    </row>
    <row r="307" spans="3:3" s="2" customFormat="1" x14ac:dyDescent="0.25">
      <c r="C307" s="53"/>
    </row>
    <row r="308" spans="3:3" s="2" customFormat="1" x14ac:dyDescent="0.25">
      <c r="C308" s="53"/>
    </row>
    <row r="309" spans="3:3" s="2" customFormat="1" x14ac:dyDescent="0.25">
      <c r="C309" s="53"/>
    </row>
    <row r="310" spans="3:3" s="2" customFormat="1" x14ac:dyDescent="0.25">
      <c r="C310" s="53"/>
    </row>
    <row r="311" spans="3:3" s="2" customFormat="1" x14ac:dyDescent="0.25">
      <c r="C311" s="53"/>
    </row>
    <row r="312" spans="3:3" s="2" customFormat="1" x14ac:dyDescent="0.25">
      <c r="C312" s="53"/>
    </row>
    <row r="313" spans="3:3" s="2" customFormat="1" x14ac:dyDescent="0.25">
      <c r="C313" s="53"/>
    </row>
    <row r="314" spans="3:3" s="2" customFormat="1" x14ac:dyDescent="0.25">
      <c r="C314" s="53"/>
    </row>
    <row r="315" spans="3:3" s="2" customFormat="1" x14ac:dyDescent="0.25">
      <c r="C315" s="53"/>
    </row>
    <row r="316" spans="3:3" s="2" customFormat="1" x14ac:dyDescent="0.25">
      <c r="C316" s="53"/>
    </row>
    <row r="317" spans="3:3" s="2" customFormat="1" x14ac:dyDescent="0.25">
      <c r="C317" s="53"/>
    </row>
    <row r="318" spans="3:3" s="2" customFormat="1" x14ac:dyDescent="0.25">
      <c r="C318" s="53"/>
    </row>
    <row r="319" spans="3:3" s="2" customFormat="1" x14ac:dyDescent="0.25">
      <c r="C319" s="53"/>
    </row>
    <row r="320" spans="3:3" s="2" customFormat="1" x14ac:dyDescent="0.25">
      <c r="C320" s="53"/>
    </row>
    <row r="321" spans="3:3" s="2" customFormat="1" x14ac:dyDescent="0.25">
      <c r="C321" s="53"/>
    </row>
    <row r="322" spans="3:3" s="2" customFormat="1" x14ac:dyDescent="0.25">
      <c r="C322" s="53"/>
    </row>
    <row r="323" spans="3:3" s="2" customFormat="1" x14ac:dyDescent="0.25">
      <c r="C323" s="53"/>
    </row>
    <row r="324" spans="3:3" s="2" customFormat="1" x14ac:dyDescent="0.25">
      <c r="C324" s="53"/>
    </row>
    <row r="325" spans="3:3" s="2" customFormat="1" x14ac:dyDescent="0.25">
      <c r="C325" s="53"/>
    </row>
    <row r="326" spans="3:3" s="2" customFormat="1" x14ac:dyDescent="0.25">
      <c r="C326" s="53"/>
    </row>
    <row r="327" spans="3:3" s="2" customFormat="1" x14ac:dyDescent="0.25">
      <c r="C327" s="53"/>
    </row>
    <row r="328" spans="3:3" s="2" customFormat="1" x14ac:dyDescent="0.25">
      <c r="C328" s="53"/>
    </row>
    <row r="329" spans="3:3" s="2" customFormat="1" x14ac:dyDescent="0.25">
      <c r="C329" s="53"/>
    </row>
    <row r="330" spans="3:3" s="2" customFormat="1" x14ac:dyDescent="0.25">
      <c r="C330" s="53"/>
    </row>
    <row r="331" spans="3:3" s="2" customFormat="1" x14ac:dyDescent="0.25">
      <c r="C331" s="53"/>
    </row>
    <row r="332" spans="3:3" s="2" customFormat="1" x14ac:dyDescent="0.25">
      <c r="C332" s="53"/>
    </row>
    <row r="333" spans="3:3" s="2" customFormat="1" x14ac:dyDescent="0.25">
      <c r="C333" s="53"/>
    </row>
    <row r="334" spans="3:3" s="2" customFormat="1" x14ac:dyDescent="0.25">
      <c r="C334" s="53"/>
    </row>
    <row r="335" spans="3:3" s="2" customFormat="1" x14ac:dyDescent="0.25">
      <c r="C335" s="53"/>
    </row>
    <row r="336" spans="3:3" s="2" customFormat="1" x14ac:dyDescent="0.25">
      <c r="C336" s="53"/>
    </row>
    <row r="337" spans="3:3" s="2" customFormat="1" x14ac:dyDescent="0.25">
      <c r="C337" s="53"/>
    </row>
    <row r="338" spans="3:3" s="2" customFormat="1" x14ac:dyDescent="0.25">
      <c r="C338" s="53"/>
    </row>
    <row r="339" spans="3:3" s="2" customFormat="1" x14ac:dyDescent="0.25">
      <c r="C339" s="53"/>
    </row>
    <row r="340" spans="3:3" s="2" customFormat="1" x14ac:dyDescent="0.25">
      <c r="C340" s="53"/>
    </row>
    <row r="341" spans="3:3" s="2" customFormat="1" x14ac:dyDescent="0.25">
      <c r="C341" s="53"/>
    </row>
    <row r="342" spans="3:3" s="2" customFormat="1" x14ac:dyDescent="0.25">
      <c r="C342" s="53"/>
    </row>
    <row r="343" spans="3:3" s="2" customFormat="1" x14ac:dyDescent="0.25">
      <c r="C343" s="53"/>
    </row>
    <row r="344" spans="3:3" s="2" customFormat="1" x14ac:dyDescent="0.25">
      <c r="C344" s="53"/>
    </row>
    <row r="345" spans="3:3" s="2" customFormat="1" x14ac:dyDescent="0.25">
      <c r="C345" s="53"/>
    </row>
    <row r="346" spans="3:3" s="2" customFormat="1" x14ac:dyDescent="0.25">
      <c r="C346" s="53"/>
    </row>
    <row r="347" spans="3:3" s="2" customFormat="1" x14ac:dyDescent="0.25">
      <c r="C347" s="53"/>
    </row>
    <row r="348" spans="3:3" s="2" customFormat="1" x14ac:dyDescent="0.25">
      <c r="C348" s="53"/>
    </row>
    <row r="349" spans="3:3" s="2" customFormat="1" x14ac:dyDescent="0.25">
      <c r="C349" s="53"/>
    </row>
    <row r="350" spans="3:3" s="2" customFormat="1" x14ac:dyDescent="0.25">
      <c r="C350" s="53"/>
    </row>
    <row r="351" spans="3:3" s="2" customFormat="1" x14ac:dyDescent="0.25">
      <c r="C351" s="53"/>
    </row>
    <row r="352" spans="3:3" s="2" customFormat="1" x14ac:dyDescent="0.25">
      <c r="C352" s="53"/>
    </row>
    <row r="353" spans="3:3" s="2" customFormat="1" x14ac:dyDescent="0.25">
      <c r="C353" s="53"/>
    </row>
    <row r="354" spans="3:3" s="2" customFormat="1" x14ac:dyDescent="0.25">
      <c r="C354" s="53"/>
    </row>
    <row r="355" spans="3:3" s="2" customFormat="1" x14ac:dyDescent="0.25">
      <c r="C355" s="53"/>
    </row>
    <row r="356" spans="3:3" s="2" customFormat="1" x14ac:dyDescent="0.25">
      <c r="C356" s="53"/>
    </row>
    <row r="357" spans="3:3" s="2" customFormat="1" x14ac:dyDescent="0.25">
      <c r="C357" s="53"/>
    </row>
    <row r="358" spans="3:3" s="2" customFormat="1" x14ac:dyDescent="0.25">
      <c r="C358" s="53"/>
    </row>
    <row r="359" spans="3:3" s="2" customFormat="1" x14ac:dyDescent="0.25">
      <c r="C359" s="53"/>
    </row>
    <row r="360" spans="3:3" s="2" customFormat="1" x14ac:dyDescent="0.25">
      <c r="C360" s="53"/>
    </row>
    <row r="361" spans="3:3" s="2" customFormat="1" x14ac:dyDescent="0.25">
      <c r="C361" s="53"/>
    </row>
    <row r="362" spans="3:3" s="2" customFormat="1" x14ac:dyDescent="0.25">
      <c r="C362" s="53"/>
    </row>
    <row r="363" spans="3:3" s="2" customFormat="1" x14ac:dyDescent="0.25">
      <c r="C363" s="53"/>
    </row>
    <row r="364" spans="3:3" s="2" customFormat="1" x14ac:dyDescent="0.25">
      <c r="C364" s="53"/>
    </row>
    <row r="365" spans="3:3" s="2" customFormat="1" x14ac:dyDescent="0.25">
      <c r="C365" s="53"/>
    </row>
    <row r="366" spans="3:3" s="2" customFormat="1" x14ac:dyDescent="0.25">
      <c r="C366" s="53"/>
    </row>
    <row r="367" spans="3:3" s="2" customFormat="1" x14ac:dyDescent="0.25">
      <c r="C367" s="53"/>
    </row>
    <row r="368" spans="3:3" s="2" customFormat="1" x14ac:dyDescent="0.25">
      <c r="C368" s="53"/>
    </row>
    <row r="369" spans="3:3" s="2" customFormat="1" x14ac:dyDescent="0.25">
      <c r="C369" s="53"/>
    </row>
    <row r="370" spans="3:3" s="2" customFormat="1" x14ac:dyDescent="0.25">
      <c r="C370" s="53"/>
    </row>
    <row r="371" spans="3:3" s="2" customFormat="1" x14ac:dyDescent="0.25">
      <c r="C371" s="53"/>
    </row>
    <row r="372" spans="3:3" s="2" customFormat="1" x14ac:dyDescent="0.25">
      <c r="C372" s="53"/>
    </row>
    <row r="373" spans="3:3" s="2" customFormat="1" x14ac:dyDescent="0.25">
      <c r="C373" s="53"/>
    </row>
    <row r="374" spans="3:3" s="2" customFormat="1" x14ac:dyDescent="0.25">
      <c r="C374" s="53"/>
    </row>
    <row r="375" spans="3:3" s="2" customFormat="1" x14ac:dyDescent="0.25">
      <c r="C375" s="53"/>
    </row>
    <row r="376" spans="3:3" s="2" customFormat="1" x14ac:dyDescent="0.25">
      <c r="C376" s="53"/>
    </row>
    <row r="377" spans="3:3" s="2" customFormat="1" x14ac:dyDescent="0.25">
      <c r="C377" s="53"/>
    </row>
    <row r="378" spans="3:3" s="2" customFormat="1" x14ac:dyDescent="0.25">
      <c r="C378" s="53"/>
    </row>
    <row r="379" spans="3:3" s="2" customFormat="1" x14ac:dyDescent="0.25">
      <c r="C379" s="53"/>
    </row>
    <row r="380" spans="3:3" s="2" customFormat="1" x14ac:dyDescent="0.25">
      <c r="C380" s="53"/>
    </row>
    <row r="381" spans="3:3" s="2" customFormat="1" x14ac:dyDescent="0.25">
      <c r="C381" s="53"/>
    </row>
    <row r="382" spans="3:3" s="2" customFormat="1" x14ac:dyDescent="0.25">
      <c r="C382" s="53"/>
    </row>
    <row r="383" spans="3:3" s="2" customFormat="1" x14ac:dyDescent="0.25">
      <c r="C383" s="53"/>
    </row>
    <row r="384" spans="3:3" s="2" customFormat="1" x14ac:dyDescent="0.25">
      <c r="C384" s="53"/>
    </row>
    <row r="385" spans="3:3" s="2" customFormat="1" x14ac:dyDescent="0.25">
      <c r="C385" s="53"/>
    </row>
    <row r="386" spans="3:3" s="2" customFormat="1" x14ac:dyDescent="0.25">
      <c r="C386" s="53"/>
    </row>
    <row r="387" spans="3:3" s="2" customFormat="1" x14ac:dyDescent="0.25">
      <c r="C387" s="53"/>
    </row>
    <row r="388" spans="3:3" s="2" customFormat="1" x14ac:dyDescent="0.25">
      <c r="C388" s="53"/>
    </row>
    <row r="389" spans="3:3" s="2" customFormat="1" x14ac:dyDescent="0.25">
      <c r="C389" s="53"/>
    </row>
    <row r="390" spans="3:3" s="2" customFormat="1" x14ac:dyDescent="0.25">
      <c r="C390" s="53"/>
    </row>
    <row r="391" spans="3:3" s="2" customFormat="1" x14ac:dyDescent="0.25">
      <c r="C391" s="53"/>
    </row>
    <row r="392" spans="3:3" s="2" customFormat="1" x14ac:dyDescent="0.25">
      <c r="C392" s="53"/>
    </row>
    <row r="393" spans="3:3" s="2" customFormat="1" x14ac:dyDescent="0.25">
      <c r="C393" s="53"/>
    </row>
    <row r="394" spans="3:3" s="2" customFormat="1" x14ac:dyDescent="0.25">
      <c r="C394" s="53"/>
    </row>
    <row r="395" spans="3:3" s="2" customFormat="1" x14ac:dyDescent="0.25">
      <c r="C395" s="53"/>
    </row>
    <row r="396" spans="3:3" s="2" customFormat="1" x14ac:dyDescent="0.25">
      <c r="C396" s="53"/>
    </row>
    <row r="397" spans="3:3" s="2" customFormat="1" x14ac:dyDescent="0.25">
      <c r="C397" s="53"/>
    </row>
    <row r="398" spans="3:3" s="2" customFormat="1" x14ac:dyDescent="0.25">
      <c r="C398" s="53"/>
    </row>
    <row r="399" spans="3:3" s="2" customFormat="1" x14ac:dyDescent="0.25">
      <c r="C399" s="53"/>
    </row>
    <row r="400" spans="3:3" s="2" customFormat="1" x14ac:dyDescent="0.25">
      <c r="C400" s="53"/>
    </row>
    <row r="401" spans="3:3" s="2" customFormat="1" x14ac:dyDescent="0.25">
      <c r="C401" s="53"/>
    </row>
    <row r="402" spans="3:3" s="2" customFormat="1" x14ac:dyDescent="0.25">
      <c r="C402" s="53"/>
    </row>
    <row r="403" spans="3:3" s="2" customFormat="1" x14ac:dyDescent="0.25">
      <c r="C403" s="53"/>
    </row>
    <row r="404" spans="3:3" s="2" customFormat="1" x14ac:dyDescent="0.25">
      <c r="C404" s="53"/>
    </row>
    <row r="405" spans="3:3" s="2" customFormat="1" x14ac:dyDescent="0.25">
      <c r="C405" s="53"/>
    </row>
    <row r="406" spans="3:3" s="2" customFormat="1" x14ac:dyDescent="0.25">
      <c r="C406" s="53"/>
    </row>
    <row r="407" spans="3:3" s="2" customFormat="1" x14ac:dyDescent="0.25">
      <c r="C407" s="53"/>
    </row>
    <row r="408" spans="3:3" s="2" customFormat="1" x14ac:dyDescent="0.25">
      <c r="C408" s="53"/>
    </row>
    <row r="409" spans="3:3" s="2" customFormat="1" x14ac:dyDescent="0.25">
      <c r="C409" s="53"/>
    </row>
    <row r="410" spans="3:3" s="2" customFormat="1" x14ac:dyDescent="0.25">
      <c r="C410" s="53"/>
    </row>
    <row r="411" spans="3:3" s="2" customFormat="1" x14ac:dyDescent="0.25">
      <c r="C411" s="53"/>
    </row>
    <row r="412" spans="3:3" s="2" customFormat="1" x14ac:dyDescent="0.25">
      <c r="C412" s="53"/>
    </row>
    <row r="413" spans="3:3" s="2" customFormat="1" x14ac:dyDescent="0.25">
      <c r="C413" s="53"/>
    </row>
    <row r="414" spans="3:3" s="2" customFormat="1" x14ac:dyDescent="0.25">
      <c r="C414" s="53"/>
    </row>
    <row r="415" spans="3:3" s="2" customFormat="1" x14ac:dyDescent="0.25">
      <c r="C415" s="53"/>
    </row>
    <row r="416" spans="3:3" s="2" customFormat="1" x14ac:dyDescent="0.25">
      <c r="C416" s="53"/>
    </row>
    <row r="417" spans="3:3" s="2" customFormat="1" x14ac:dyDescent="0.25">
      <c r="C417" s="53"/>
    </row>
    <row r="418" spans="3:3" s="2" customFormat="1" x14ac:dyDescent="0.25">
      <c r="C418" s="53"/>
    </row>
    <row r="419" spans="3:3" s="2" customFormat="1" x14ac:dyDescent="0.25">
      <c r="C419" s="53"/>
    </row>
    <row r="420" spans="3:3" s="2" customFormat="1" x14ac:dyDescent="0.25">
      <c r="C420" s="53"/>
    </row>
    <row r="421" spans="3:3" s="2" customFormat="1" x14ac:dyDescent="0.25">
      <c r="C421" s="53"/>
    </row>
    <row r="422" spans="3:3" s="2" customFormat="1" x14ac:dyDescent="0.25">
      <c r="C422" s="53"/>
    </row>
    <row r="423" spans="3:3" s="2" customFormat="1" x14ac:dyDescent="0.25">
      <c r="C423" s="53"/>
    </row>
    <row r="424" spans="3:3" s="2" customFormat="1" x14ac:dyDescent="0.25">
      <c r="C424" s="53"/>
    </row>
    <row r="425" spans="3:3" s="2" customFormat="1" x14ac:dyDescent="0.25">
      <c r="C425" s="53"/>
    </row>
    <row r="426" spans="3:3" s="2" customFormat="1" x14ac:dyDescent="0.25">
      <c r="C426" s="53"/>
    </row>
    <row r="427" spans="3:3" s="2" customFormat="1" x14ac:dyDescent="0.25">
      <c r="C427" s="53"/>
    </row>
    <row r="428" spans="3:3" s="2" customFormat="1" x14ac:dyDescent="0.25">
      <c r="C428" s="53"/>
    </row>
    <row r="429" spans="3:3" s="2" customFormat="1" x14ac:dyDescent="0.25">
      <c r="C429" s="53"/>
    </row>
    <row r="430" spans="3:3" s="2" customFormat="1" x14ac:dyDescent="0.25">
      <c r="C430" s="53"/>
    </row>
    <row r="431" spans="3:3" s="2" customFormat="1" x14ac:dyDescent="0.25">
      <c r="C431" s="53"/>
    </row>
    <row r="432" spans="3:3" s="2" customFormat="1" x14ac:dyDescent="0.25">
      <c r="C432" s="53"/>
    </row>
    <row r="433" spans="3:3" s="2" customFormat="1" x14ac:dyDescent="0.25">
      <c r="C433" s="53"/>
    </row>
    <row r="434" spans="3:3" s="2" customFormat="1" x14ac:dyDescent="0.25">
      <c r="C434" s="53"/>
    </row>
    <row r="435" spans="3:3" s="2" customFormat="1" x14ac:dyDescent="0.25">
      <c r="C435" s="53"/>
    </row>
    <row r="436" spans="3:3" s="2" customFormat="1" x14ac:dyDescent="0.25">
      <c r="C436" s="53"/>
    </row>
    <row r="437" spans="3:3" s="2" customFormat="1" x14ac:dyDescent="0.25">
      <c r="C437" s="53"/>
    </row>
    <row r="438" spans="3:3" s="2" customFormat="1" x14ac:dyDescent="0.25">
      <c r="C438" s="53"/>
    </row>
    <row r="439" spans="3:3" s="2" customFormat="1" x14ac:dyDescent="0.25">
      <c r="C439" s="53"/>
    </row>
    <row r="440" spans="3:3" s="2" customFormat="1" x14ac:dyDescent="0.25">
      <c r="C440" s="53"/>
    </row>
    <row r="441" spans="3:3" s="2" customFormat="1" x14ac:dyDescent="0.25">
      <c r="C441" s="53"/>
    </row>
    <row r="442" spans="3:3" s="2" customFormat="1" x14ac:dyDescent="0.25">
      <c r="C442" s="53"/>
    </row>
    <row r="443" spans="3:3" s="2" customFormat="1" x14ac:dyDescent="0.25">
      <c r="C443" s="53"/>
    </row>
    <row r="444" spans="3:3" s="2" customFormat="1" x14ac:dyDescent="0.25">
      <c r="C444" s="53"/>
    </row>
    <row r="445" spans="3:3" s="2" customFormat="1" x14ac:dyDescent="0.25">
      <c r="C445" s="53"/>
    </row>
    <row r="446" spans="3:3" s="2" customFormat="1" x14ac:dyDescent="0.25">
      <c r="C446" s="53"/>
    </row>
    <row r="447" spans="3:3" s="2" customFormat="1" x14ac:dyDescent="0.25">
      <c r="C447" s="53"/>
    </row>
    <row r="448" spans="3:3" s="2" customFormat="1" x14ac:dyDescent="0.25">
      <c r="C448" s="53"/>
    </row>
    <row r="449" spans="3:3" s="2" customFormat="1" x14ac:dyDescent="0.25">
      <c r="C449" s="53"/>
    </row>
    <row r="450" spans="3:3" s="2" customFormat="1" x14ac:dyDescent="0.25">
      <c r="C450" s="53"/>
    </row>
    <row r="451" spans="3:3" s="2" customFormat="1" x14ac:dyDescent="0.25">
      <c r="C451" s="53"/>
    </row>
    <row r="452" spans="3:3" s="2" customFormat="1" x14ac:dyDescent="0.25">
      <c r="C452" s="53"/>
    </row>
    <row r="453" spans="3:3" s="2" customFormat="1" x14ac:dyDescent="0.25">
      <c r="C453" s="53"/>
    </row>
    <row r="454" spans="3:3" s="2" customFormat="1" x14ac:dyDescent="0.25">
      <c r="C454" s="53"/>
    </row>
    <row r="455" spans="3:3" s="2" customFormat="1" x14ac:dyDescent="0.25">
      <c r="C455" s="53"/>
    </row>
    <row r="456" spans="3:3" s="2" customFormat="1" x14ac:dyDescent="0.25">
      <c r="C456" s="53"/>
    </row>
    <row r="457" spans="3:3" s="2" customFormat="1" x14ac:dyDescent="0.25">
      <c r="C457" s="53"/>
    </row>
    <row r="458" spans="3:3" s="2" customFormat="1" x14ac:dyDescent="0.25">
      <c r="C458" s="53"/>
    </row>
    <row r="459" spans="3:3" s="2" customFormat="1" x14ac:dyDescent="0.25">
      <c r="C459" s="53"/>
    </row>
    <row r="460" spans="3:3" s="2" customFormat="1" x14ac:dyDescent="0.25">
      <c r="C460" s="53"/>
    </row>
    <row r="461" spans="3:3" s="2" customFormat="1" x14ac:dyDescent="0.25">
      <c r="C461" s="53"/>
    </row>
    <row r="462" spans="3:3" s="2" customFormat="1" x14ac:dyDescent="0.25">
      <c r="C462" s="53"/>
    </row>
    <row r="463" spans="3:3" s="2" customFormat="1" x14ac:dyDescent="0.25">
      <c r="C463" s="53"/>
    </row>
    <row r="464" spans="3:3" s="2" customFormat="1" x14ac:dyDescent="0.25">
      <c r="C464" s="53"/>
    </row>
    <row r="465" spans="3:3" s="2" customFormat="1" x14ac:dyDescent="0.25">
      <c r="C465" s="53"/>
    </row>
    <row r="466" spans="3:3" s="2" customFormat="1" x14ac:dyDescent="0.25">
      <c r="C466" s="53"/>
    </row>
    <row r="467" spans="3:3" s="2" customFormat="1" x14ac:dyDescent="0.25">
      <c r="C467" s="53"/>
    </row>
    <row r="468" spans="3:3" s="2" customFormat="1" x14ac:dyDescent="0.25">
      <c r="C468" s="53"/>
    </row>
    <row r="469" spans="3:3" s="2" customFormat="1" x14ac:dyDescent="0.25">
      <c r="C469" s="53"/>
    </row>
    <row r="470" spans="3:3" s="2" customFormat="1" x14ac:dyDescent="0.25">
      <c r="C470" s="53"/>
    </row>
    <row r="471" spans="3:3" s="2" customFormat="1" x14ac:dyDescent="0.25">
      <c r="C471" s="53"/>
    </row>
    <row r="472" spans="3:3" s="2" customFormat="1" x14ac:dyDescent="0.25">
      <c r="C472" s="53"/>
    </row>
    <row r="473" spans="3:3" s="2" customFormat="1" x14ac:dyDescent="0.25">
      <c r="C473" s="53"/>
    </row>
    <row r="474" spans="3:3" s="2" customFormat="1" x14ac:dyDescent="0.25">
      <c r="C474" s="53"/>
    </row>
    <row r="475" spans="3:3" s="2" customFormat="1" x14ac:dyDescent="0.25">
      <c r="C475" s="53"/>
    </row>
    <row r="476" spans="3:3" s="2" customFormat="1" x14ac:dyDescent="0.25">
      <c r="C476" s="53"/>
    </row>
    <row r="477" spans="3:3" s="2" customFormat="1" x14ac:dyDescent="0.25">
      <c r="C477" s="53"/>
    </row>
    <row r="478" spans="3:3" s="2" customFormat="1" x14ac:dyDescent="0.25">
      <c r="C478" s="53"/>
    </row>
    <row r="479" spans="3:3" s="2" customFormat="1" x14ac:dyDescent="0.25">
      <c r="C479" s="53"/>
    </row>
    <row r="480" spans="3:3" s="2" customFormat="1" x14ac:dyDescent="0.25">
      <c r="C480" s="53"/>
    </row>
    <row r="481" spans="3:3" s="2" customFormat="1" x14ac:dyDescent="0.25">
      <c r="C481" s="53"/>
    </row>
    <row r="482" spans="3:3" s="2" customFormat="1" x14ac:dyDescent="0.25">
      <c r="C482" s="53"/>
    </row>
    <row r="483" spans="3:3" s="2" customFormat="1" x14ac:dyDescent="0.25">
      <c r="C483" s="53"/>
    </row>
    <row r="484" spans="3:3" s="2" customFormat="1" x14ac:dyDescent="0.25">
      <c r="C484" s="53"/>
    </row>
    <row r="485" spans="3:3" s="2" customFormat="1" x14ac:dyDescent="0.25">
      <c r="C485" s="53"/>
    </row>
    <row r="486" spans="3:3" s="2" customFormat="1" x14ac:dyDescent="0.25">
      <c r="C486" s="53"/>
    </row>
    <row r="487" spans="3:3" s="2" customFormat="1" x14ac:dyDescent="0.25">
      <c r="C487" s="53"/>
    </row>
    <row r="488" spans="3:3" s="2" customFormat="1" x14ac:dyDescent="0.25">
      <c r="C488" s="53"/>
    </row>
    <row r="489" spans="3:3" s="2" customFormat="1" x14ac:dyDescent="0.25">
      <c r="C489" s="53"/>
    </row>
    <row r="490" spans="3:3" s="2" customFormat="1" x14ac:dyDescent="0.25">
      <c r="C490" s="53"/>
    </row>
    <row r="491" spans="3:3" s="2" customFormat="1" x14ac:dyDescent="0.25">
      <c r="C491" s="53"/>
    </row>
    <row r="492" spans="3:3" s="2" customFormat="1" x14ac:dyDescent="0.25">
      <c r="C492" s="53"/>
    </row>
    <row r="493" spans="3:3" s="2" customFormat="1" x14ac:dyDescent="0.25">
      <c r="C493" s="53"/>
    </row>
  </sheetData>
  <mergeCells count="35">
    <mergeCell ref="B52:O52"/>
    <mergeCell ref="B29:O29"/>
    <mergeCell ref="B32:O32"/>
    <mergeCell ref="B39:O39"/>
    <mergeCell ref="B42:O42"/>
    <mergeCell ref="B45:O45"/>
    <mergeCell ref="B48:O48"/>
    <mergeCell ref="E27:F27"/>
    <mergeCell ref="G27:G28"/>
    <mergeCell ref="I27:J27"/>
    <mergeCell ref="K27:K28"/>
    <mergeCell ref="M27:N27"/>
    <mergeCell ref="O27:O28"/>
    <mergeCell ref="A24:O24"/>
    <mergeCell ref="A26:A28"/>
    <mergeCell ref="B26:B28"/>
    <mergeCell ref="C26:C28"/>
    <mergeCell ref="D26:D28"/>
    <mergeCell ref="E26:G26"/>
    <mergeCell ref="H26:H28"/>
    <mergeCell ref="I26:K26"/>
    <mergeCell ref="L26:L28"/>
    <mergeCell ref="M26:O26"/>
    <mergeCell ref="B11:O11"/>
    <mergeCell ref="B12:O12"/>
    <mergeCell ref="B13:O13"/>
    <mergeCell ref="B14:O14"/>
    <mergeCell ref="B15:O15"/>
    <mergeCell ref="B16:O16"/>
    <mergeCell ref="B5:O5"/>
    <mergeCell ref="B6:O6"/>
    <mergeCell ref="B7:O7"/>
    <mergeCell ref="B8:O8"/>
    <mergeCell ref="B9:O9"/>
    <mergeCell ref="B10:O10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92"/>
  <sheetViews>
    <sheetView showZeros="0" workbookViewId="0">
      <selection activeCell="S16" sqref="S16"/>
    </sheetView>
  </sheetViews>
  <sheetFormatPr defaultRowHeight="15" x14ac:dyDescent="0.25"/>
  <cols>
    <col min="1" max="1" width="5" style="2" customWidth="1"/>
    <col min="2" max="2" width="44.85546875" style="2" customWidth="1"/>
    <col min="3" max="3" width="6.7109375" style="3" customWidth="1"/>
    <col min="4" max="11" width="10" style="2" hidden="1" customWidth="1"/>
    <col min="12" max="14" width="10" style="2" customWidth="1"/>
    <col min="15" max="15" width="9.140625" style="2"/>
    <col min="16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704" t="s">
        <v>328</v>
      </c>
      <c r="C1" s="704"/>
      <c r="D1" s="704"/>
      <c r="E1" s="704"/>
      <c r="F1" s="704"/>
      <c r="G1" s="704"/>
      <c r="H1" s="704"/>
      <c r="I1" s="704"/>
      <c r="J1" s="704"/>
      <c r="K1" s="704"/>
      <c r="L1" s="704"/>
      <c r="M1" s="704"/>
      <c r="N1" s="704"/>
      <c r="O1" s="704"/>
    </row>
    <row r="2" spans="1:15" x14ac:dyDescent="0.25">
      <c r="B2" s="704" t="s">
        <v>447</v>
      </c>
      <c r="C2" s="704"/>
      <c r="D2" s="704"/>
      <c r="E2" s="704"/>
      <c r="F2" s="704"/>
      <c r="G2" s="704"/>
      <c r="H2" s="704"/>
      <c r="I2" s="704"/>
      <c r="J2" s="704"/>
      <c r="K2" s="704"/>
      <c r="L2" s="704"/>
      <c r="M2" s="704"/>
      <c r="N2" s="704"/>
      <c r="O2" s="704"/>
    </row>
    <row r="3" spans="1:15" x14ac:dyDescent="0.25">
      <c r="B3" s="704" t="s">
        <v>505</v>
      </c>
      <c r="C3" s="704"/>
      <c r="D3" s="704"/>
      <c r="E3" s="704"/>
      <c r="F3" s="704"/>
      <c r="G3" s="704"/>
      <c r="H3" s="704"/>
      <c r="I3" s="704"/>
      <c r="J3" s="704"/>
      <c r="K3" s="704"/>
      <c r="L3" s="704"/>
      <c r="M3" s="704"/>
      <c r="N3" s="704"/>
      <c r="O3" s="704"/>
    </row>
    <row r="4" spans="1:15" x14ac:dyDescent="0.25">
      <c r="B4" s="704" t="s">
        <v>347</v>
      </c>
      <c r="C4" s="704"/>
      <c r="D4" s="704"/>
      <c r="E4" s="704"/>
      <c r="F4" s="704"/>
      <c r="G4" s="704"/>
      <c r="H4" s="704"/>
      <c r="I4" s="704"/>
      <c r="J4" s="704"/>
      <c r="K4" s="704"/>
      <c r="L4" s="704"/>
      <c r="M4" s="704"/>
      <c r="N4" s="704"/>
      <c r="O4" s="704"/>
    </row>
    <row r="5" spans="1:15" ht="13.5" customHeight="1" x14ac:dyDescent="0.25">
      <c r="B5" s="705" t="s">
        <v>511</v>
      </c>
      <c r="C5" s="705"/>
      <c r="D5" s="705"/>
      <c r="E5" s="705"/>
      <c r="F5" s="705"/>
      <c r="G5" s="705"/>
      <c r="H5" s="705"/>
      <c r="I5" s="705"/>
      <c r="J5" s="705"/>
      <c r="K5" s="705"/>
      <c r="L5" s="705"/>
      <c r="M5" s="705"/>
      <c r="N5" s="705"/>
      <c r="O5" s="705"/>
    </row>
    <row r="6" spans="1:15" ht="15" customHeight="1" x14ac:dyDescent="0.25">
      <c r="B6" s="705" t="s">
        <v>515</v>
      </c>
      <c r="C6" s="705"/>
      <c r="D6" s="705"/>
      <c r="E6" s="705"/>
      <c r="F6" s="705"/>
      <c r="G6" s="705"/>
      <c r="H6" s="705"/>
      <c r="I6" s="705"/>
      <c r="J6" s="705"/>
      <c r="K6" s="705"/>
      <c r="L6" s="705"/>
      <c r="M6" s="705"/>
      <c r="N6" s="705"/>
      <c r="O6" s="705"/>
    </row>
    <row r="7" spans="1:15" ht="13.5" customHeight="1" x14ac:dyDescent="0.25">
      <c r="B7" s="705" t="s">
        <v>582</v>
      </c>
      <c r="C7" s="705"/>
      <c r="D7" s="705"/>
      <c r="E7" s="705"/>
      <c r="F7" s="705"/>
      <c r="G7" s="705"/>
      <c r="H7" s="705"/>
      <c r="I7" s="705"/>
      <c r="J7" s="705"/>
      <c r="K7" s="705"/>
      <c r="L7" s="705"/>
      <c r="M7" s="705"/>
      <c r="N7" s="705"/>
      <c r="O7" s="705"/>
    </row>
    <row r="8" spans="1:15" ht="15" customHeight="1" x14ac:dyDescent="0.25">
      <c r="B8" s="705" t="s">
        <v>602</v>
      </c>
      <c r="C8" s="705"/>
      <c r="D8" s="705"/>
      <c r="E8" s="705"/>
      <c r="F8" s="705"/>
      <c r="G8" s="705"/>
      <c r="H8" s="705"/>
      <c r="I8" s="705"/>
      <c r="J8" s="705"/>
      <c r="K8" s="705"/>
      <c r="L8" s="705"/>
      <c r="M8" s="705"/>
      <c r="N8" s="705"/>
      <c r="O8" s="705"/>
    </row>
    <row r="9" spans="1:15" ht="15" customHeight="1" x14ac:dyDescent="0.25">
      <c r="B9" s="705" t="s">
        <v>590</v>
      </c>
      <c r="C9" s="705"/>
      <c r="D9" s="705"/>
      <c r="E9" s="705"/>
      <c r="F9" s="705"/>
      <c r="G9" s="705"/>
      <c r="H9" s="705"/>
      <c r="I9" s="705"/>
      <c r="J9" s="705"/>
      <c r="K9" s="705"/>
      <c r="L9" s="705"/>
      <c r="M9" s="705"/>
      <c r="N9" s="705"/>
      <c r="O9" s="705"/>
    </row>
    <row r="10" spans="1:15" ht="15" customHeight="1" x14ac:dyDescent="0.25">
      <c r="B10" s="705" t="s">
        <v>610</v>
      </c>
      <c r="C10" s="705"/>
      <c r="D10" s="705"/>
      <c r="E10" s="705"/>
      <c r="F10" s="705"/>
      <c r="G10" s="705"/>
      <c r="H10" s="705"/>
      <c r="I10" s="705"/>
      <c r="J10" s="705"/>
      <c r="K10" s="705"/>
      <c r="L10" s="705"/>
      <c r="M10" s="705"/>
      <c r="N10" s="705"/>
      <c r="O10" s="705"/>
    </row>
    <row r="11" spans="1:15" x14ac:dyDescent="0.25">
      <c r="E11" s="3"/>
      <c r="F11" s="3"/>
      <c r="G11" s="3"/>
      <c r="H11" s="3"/>
      <c r="I11" s="3"/>
      <c r="J11" s="3"/>
      <c r="K11" s="3"/>
      <c r="L11" s="3"/>
      <c r="M11" s="3"/>
      <c r="N11" s="3"/>
    </row>
    <row r="12" spans="1:15" ht="44.25" customHeight="1" x14ac:dyDescent="0.25">
      <c r="A12" s="583" t="s">
        <v>459</v>
      </c>
      <c r="B12" s="583"/>
      <c r="C12" s="583"/>
      <c r="D12" s="583"/>
      <c r="E12" s="583"/>
      <c r="F12" s="583"/>
      <c r="G12" s="583"/>
      <c r="H12" s="583"/>
      <c r="I12" s="583"/>
      <c r="J12" s="583"/>
      <c r="K12" s="583"/>
      <c r="L12" s="583"/>
      <c r="M12" s="583"/>
      <c r="N12" s="583"/>
      <c r="O12" s="583"/>
    </row>
    <row r="13" spans="1:15" ht="18.75" customHeight="1" x14ac:dyDescent="0.25">
      <c r="A13" s="421"/>
      <c r="B13" s="421"/>
      <c r="C13" s="421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4" t="s">
        <v>406</v>
      </c>
    </row>
    <row r="14" spans="1:15" x14ac:dyDescent="0.25">
      <c r="A14" s="691" t="s">
        <v>5</v>
      </c>
      <c r="B14" s="586" t="s">
        <v>349</v>
      </c>
      <c r="C14" s="586" t="s">
        <v>54</v>
      </c>
      <c r="D14" s="610" t="s">
        <v>336</v>
      </c>
      <c r="E14" s="619" t="s">
        <v>194</v>
      </c>
      <c r="F14" s="619"/>
      <c r="G14" s="619"/>
      <c r="H14" s="587" t="s">
        <v>338</v>
      </c>
      <c r="I14" s="625" t="s">
        <v>194</v>
      </c>
      <c r="J14" s="625"/>
      <c r="K14" s="625"/>
      <c r="L14" s="603" t="s">
        <v>0</v>
      </c>
      <c r="M14" s="603" t="s">
        <v>194</v>
      </c>
      <c r="N14" s="603"/>
      <c r="O14" s="603"/>
    </row>
    <row r="15" spans="1:15" x14ac:dyDescent="0.25">
      <c r="A15" s="691"/>
      <c r="B15" s="586"/>
      <c r="C15" s="586"/>
      <c r="D15" s="610"/>
      <c r="E15" s="619" t="s">
        <v>1</v>
      </c>
      <c r="F15" s="619"/>
      <c r="G15" s="610" t="s">
        <v>2</v>
      </c>
      <c r="H15" s="587"/>
      <c r="I15" s="625" t="s">
        <v>1</v>
      </c>
      <c r="J15" s="625"/>
      <c r="K15" s="587" t="s">
        <v>2</v>
      </c>
      <c r="L15" s="603"/>
      <c r="M15" s="603" t="s">
        <v>1</v>
      </c>
      <c r="N15" s="603"/>
      <c r="O15" s="586" t="s">
        <v>2</v>
      </c>
    </row>
    <row r="16" spans="1:15" ht="29.25" customHeight="1" x14ac:dyDescent="0.25">
      <c r="A16" s="691"/>
      <c r="B16" s="586"/>
      <c r="C16" s="586"/>
      <c r="D16" s="610"/>
      <c r="E16" s="420" t="s">
        <v>3</v>
      </c>
      <c r="F16" s="418" t="s">
        <v>4</v>
      </c>
      <c r="G16" s="610"/>
      <c r="H16" s="587"/>
      <c r="I16" s="419" t="s">
        <v>3</v>
      </c>
      <c r="J16" s="416" t="s">
        <v>4</v>
      </c>
      <c r="K16" s="587"/>
      <c r="L16" s="603"/>
      <c r="M16" s="417" t="s">
        <v>3</v>
      </c>
      <c r="N16" s="415" t="s">
        <v>4</v>
      </c>
      <c r="O16" s="586"/>
    </row>
    <row r="17" spans="1:15" ht="18" customHeight="1" x14ac:dyDescent="0.25">
      <c r="A17" s="5" t="s">
        <v>71</v>
      </c>
      <c r="B17" s="701" t="s">
        <v>492</v>
      </c>
      <c r="C17" s="702"/>
      <c r="D17" s="702"/>
      <c r="E17" s="702"/>
      <c r="F17" s="702"/>
      <c r="G17" s="702"/>
      <c r="H17" s="702"/>
      <c r="I17" s="702"/>
      <c r="J17" s="702"/>
      <c r="K17" s="702"/>
      <c r="L17" s="702"/>
      <c r="M17" s="702"/>
      <c r="N17" s="702"/>
      <c r="O17" s="703"/>
    </row>
    <row r="18" spans="1:15" ht="15.75" customHeight="1" x14ac:dyDescent="0.25">
      <c r="A18" s="5" t="s">
        <v>182</v>
      </c>
      <c r="B18" s="600" t="s">
        <v>6</v>
      </c>
      <c r="C18" s="601"/>
      <c r="D18" s="601"/>
      <c r="E18" s="601"/>
      <c r="F18" s="601"/>
      <c r="G18" s="601"/>
      <c r="H18" s="601"/>
      <c r="I18" s="601"/>
      <c r="J18" s="601"/>
      <c r="K18" s="601"/>
      <c r="L18" s="601"/>
      <c r="M18" s="601"/>
      <c r="N18" s="601"/>
      <c r="O18" s="602"/>
    </row>
    <row r="19" spans="1:15" ht="15" customHeight="1" x14ac:dyDescent="0.25">
      <c r="A19" s="5" t="s">
        <v>72</v>
      </c>
      <c r="B19" s="29" t="s">
        <v>20</v>
      </c>
      <c r="C19" s="15"/>
      <c r="D19" s="16">
        <f t="shared" ref="D19:D22" si="0">E19+G19</f>
        <v>147.60000000000002</v>
      </c>
      <c r="E19" s="16">
        <f>E20+E21+E22</f>
        <v>147.60000000000002</v>
      </c>
      <c r="F19" s="16">
        <f t="shared" ref="F19:G19" si="1">F20+F21+F22</f>
        <v>0</v>
      </c>
      <c r="G19" s="16">
        <f t="shared" si="1"/>
        <v>0</v>
      </c>
      <c r="H19" s="10">
        <f t="shared" ref="H19" si="2">I19+K19</f>
        <v>-5.9</v>
      </c>
      <c r="I19" s="10">
        <f t="shared" ref="I19:J19" si="3">I20+I21+I22</f>
        <v>-5.9</v>
      </c>
      <c r="J19" s="10">
        <f t="shared" si="3"/>
        <v>0</v>
      </c>
      <c r="K19" s="10"/>
      <c r="L19" s="12">
        <f t="shared" ref="L19:O22" si="4">D19+H19</f>
        <v>141.70000000000002</v>
      </c>
      <c r="M19" s="12">
        <f t="shared" si="4"/>
        <v>141.70000000000002</v>
      </c>
      <c r="N19" s="12">
        <f t="shared" si="4"/>
        <v>0</v>
      </c>
      <c r="O19" s="12">
        <f t="shared" si="4"/>
        <v>0</v>
      </c>
    </row>
    <row r="20" spans="1:15" ht="15" customHeight="1" x14ac:dyDescent="0.25">
      <c r="A20" s="19"/>
      <c r="B20" s="80"/>
      <c r="C20" s="405" t="s">
        <v>9</v>
      </c>
      <c r="D20" s="16">
        <f t="shared" si="0"/>
        <v>24.7</v>
      </c>
      <c r="E20" s="16">
        <v>24.7</v>
      </c>
      <c r="F20" s="16"/>
      <c r="G20" s="16"/>
      <c r="H20" s="10"/>
      <c r="I20" s="10"/>
      <c r="J20" s="10"/>
      <c r="K20" s="10"/>
      <c r="L20" s="12">
        <f t="shared" si="4"/>
        <v>24.7</v>
      </c>
      <c r="M20" s="12">
        <f t="shared" si="4"/>
        <v>24.7</v>
      </c>
      <c r="N20" s="12">
        <f t="shared" si="4"/>
        <v>0</v>
      </c>
      <c r="O20" s="12">
        <f t="shared" si="4"/>
        <v>0</v>
      </c>
    </row>
    <row r="21" spans="1:15" ht="15" customHeight="1" x14ac:dyDescent="0.25">
      <c r="A21" s="19"/>
      <c r="B21" s="80"/>
      <c r="C21" s="405" t="s">
        <v>25</v>
      </c>
      <c r="D21" s="16">
        <f t="shared" si="0"/>
        <v>87.4</v>
      </c>
      <c r="E21" s="16">
        <v>87.4</v>
      </c>
      <c r="F21" s="16"/>
      <c r="G21" s="16"/>
      <c r="H21" s="10"/>
      <c r="I21" s="10"/>
      <c r="J21" s="10"/>
      <c r="K21" s="10"/>
      <c r="L21" s="12">
        <f t="shared" si="4"/>
        <v>87.4</v>
      </c>
      <c r="M21" s="12">
        <f t="shared" si="4"/>
        <v>87.4</v>
      </c>
      <c r="N21" s="12">
        <f t="shared" si="4"/>
        <v>0</v>
      </c>
      <c r="O21" s="12">
        <f t="shared" si="4"/>
        <v>0</v>
      </c>
    </row>
    <row r="22" spans="1:15" s="98" customFormat="1" ht="15" customHeight="1" x14ac:dyDescent="0.25">
      <c r="A22" s="309"/>
      <c r="B22" s="310"/>
      <c r="C22" s="15" t="s">
        <v>22</v>
      </c>
      <c r="D22" s="16">
        <f t="shared" si="0"/>
        <v>35.5</v>
      </c>
      <c r="E22" s="16">
        <v>35.5</v>
      </c>
      <c r="F22" s="16"/>
      <c r="G22" s="16"/>
      <c r="H22" s="10">
        <f>I22+K22</f>
        <v>-5.9</v>
      </c>
      <c r="I22" s="10">
        <v>-5.9</v>
      </c>
      <c r="J22" s="10"/>
      <c r="K22" s="10"/>
      <c r="L22" s="12">
        <f t="shared" si="4"/>
        <v>29.6</v>
      </c>
      <c r="M22" s="12">
        <f t="shared" si="4"/>
        <v>29.6</v>
      </c>
      <c r="N22" s="12">
        <f t="shared" si="4"/>
        <v>0</v>
      </c>
      <c r="O22" s="12">
        <f t="shared" si="4"/>
        <v>0</v>
      </c>
    </row>
    <row r="23" spans="1:15" ht="15" customHeight="1" x14ac:dyDescent="0.25">
      <c r="A23" s="20" t="s">
        <v>73</v>
      </c>
      <c r="B23" s="21" t="s">
        <v>174</v>
      </c>
      <c r="C23" s="28"/>
      <c r="D23" s="264">
        <f>E23+G23</f>
        <v>147.60000000000002</v>
      </c>
      <c r="E23" s="23">
        <f>E19</f>
        <v>147.60000000000002</v>
      </c>
      <c r="F23" s="23">
        <f>F19</f>
        <v>0</v>
      </c>
      <c r="G23" s="23">
        <f>G19</f>
        <v>0</v>
      </c>
      <c r="H23" s="24">
        <f t="shared" ref="H23" si="5">I23+K23</f>
        <v>-5.9</v>
      </c>
      <c r="I23" s="24">
        <f>I19</f>
        <v>-5.9</v>
      </c>
      <c r="J23" s="24">
        <f>J19</f>
        <v>0</v>
      </c>
      <c r="K23" s="24">
        <f>K19</f>
        <v>0</v>
      </c>
      <c r="L23" s="21">
        <f t="shared" ref="L23" si="6">M23+O23</f>
        <v>141.70000000000002</v>
      </c>
      <c r="M23" s="21">
        <f>M19</f>
        <v>141.70000000000002</v>
      </c>
      <c r="N23" s="21">
        <f>N19</f>
        <v>0</v>
      </c>
      <c r="O23" s="21">
        <f>O19</f>
        <v>0</v>
      </c>
    </row>
    <row r="24" spans="1:15" ht="18.75" customHeight="1" x14ac:dyDescent="0.25">
      <c r="A24" s="19" t="s">
        <v>74</v>
      </c>
      <c r="B24" s="600" t="s">
        <v>59</v>
      </c>
      <c r="C24" s="601"/>
      <c r="D24" s="601"/>
      <c r="E24" s="601"/>
      <c r="F24" s="601"/>
      <c r="G24" s="601"/>
      <c r="H24" s="601"/>
      <c r="I24" s="601"/>
      <c r="J24" s="601"/>
      <c r="K24" s="601"/>
      <c r="L24" s="601"/>
      <c r="M24" s="601"/>
      <c r="N24" s="601"/>
      <c r="O24" s="602"/>
    </row>
    <row r="25" spans="1:15" ht="15" customHeight="1" x14ac:dyDescent="0.25">
      <c r="A25" s="154" t="s">
        <v>75</v>
      </c>
      <c r="B25" s="29" t="s">
        <v>20</v>
      </c>
      <c r="C25" s="30"/>
      <c r="D25" s="16">
        <f t="shared" ref="D25:D29" si="7">E25+G25</f>
        <v>91.8</v>
      </c>
      <c r="E25" s="16">
        <f>E26+E27</f>
        <v>77.2</v>
      </c>
      <c r="F25" s="16">
        <f>F26+F27</f>
        <v>0</v>
      </c>
      <c r="G25" s="16">
        <f>G26+G27</f>
        <v>14.6</v>
      </c>
      <c r="H25" s="10">
        <f>I25+K25</f>
        <v>5.9</v>
      </c>
      <c r="I25" s="10">
        <f>I26+I27</f>
        <v>0</v>
      </c>
      <c r="J25" s="10">
        <f>J26+J27</f>
        <v>0</v>
      </c>
      <c r="K25" s="10">
        <f>K26+K27+K28</f>
        <v>5.9</v>
      </c>
      <c r="L25" s="12">
        <f t="shared" ref="L25:O29" si="8">D25+H25</f>
        <v>97.7</v>
      </c>
      <c r="M25" s="12">
        <f t="shared" si="8"/>
        <v>77.2</v>
      </c>
      <c r="N25" s="12">
        <f t="shared" si="8"/>
        <v>0</v>
      </c>
      <c r="O25" s="12">
        <f t="shared" si="8"/>
        <v>20.5</v>
      </c>
    </row>
    <row r="26" spans="1:15" s="37" customFormat="1" ht="15" customHeight="1" x14ac:dyDescent="0.25">
      <c r="A26" s="423"/>
      <c r="B26" s="310"/>
      <c r="C26" s="422" t="s">
        <v>21</v>
      </c>
      <c r="D26" s="16">
        <f t="shared" si="7"/>
        <v>17.8</v>
      </c>
      <c r="E26" s="16">
        <v>3.2</v>
      </c>
      <c r="F26" s="16"/>
      <c r="G26" s="16">
        <v>14.6</v>
      </c>
      <c r="H26" s="10">
        <f t="shared" ref="H26:H28" si="9">I26+K26</f>
        <v>0</v>
      </c>
      <c r="I26" s="10"/>
      <c r="J26" s="10"/>
      <c r="K26" s="10"/>
      <c r="L26" s="12">
        <f t="shared" si="8"/>
        <v>17.8</v>
      </c>
      <c r="M26" s="12">
        <f t="shared" si="8"/>
        <v>3.2</v>
      </c>
      <c r="N26" s="12">
        <f t="shared" si="8"/>
        <v>0</v>
      </c>
      <c r="O26" s="12">
        <f t="shared" si="8"/>
        <v>14.6</v>
      </c>
    </row>
    <row r="27" spans="1:15" ht="15" customHeight="1" x14ac:dyDescent="0.25">
      <c r="A27" s="158"/>
      <c r="B27" s="310"/>
      <c r="C27" s="30" t="s">
        <v>31</v>
      </c>
      <c r="D27" s="16">
        <f t="shared" si="7"/>
        <v>74</v>
      </c>
      <c r="E27" s="16">
        <v>74</v>
      </c>
      <c r="F27" s="16"/>
      <c r="G27" s="16"/>
      <c r="H27" s="10">
        <f t="shared" si="9"/>
        <v>0</v>
      </c>
      <c r="I27" s="10"/>
      <c r="J27" s="10"/>
      <c r="K27" s="10"/>
      <c r="L27" s="12">
        <f t="shared" si="8"/>
        <v>74</v>
      </c>
      <c r="M27" s="12">
        <f t="shared" si="8"/>
        <v>74</v>
      </c>
      <c r="N27" s="12">
        <f t="shared" si="8"/>
        <v>0</v>
      </c>
      <c r="O27" s="12">
        <f t="shared" si="8"/>
        <v>0</v>
      </c>
    </row>
    <row r="28" spans="1:15" ht="15" customHeight="1" x14ac:dyDescent="0.25">
      <c r="A28" s="158"/>
      <c r="B28" s="310"/>
      <c r="C28" s="558" t="s">
        <v>22</v>
      </c>
      <c r="D28" s="16">
        <f t="shared" si="7"/>
        <v>0</v>
      </c>
      <c r="E28" s="16"/>
      <c r="F28" s="16"/>
      <c r="G28" s="16"/>
      <c r="H28" s="10">
        <f t="shared" si="9"/>
        <v>5.9</v>
      </c>
      <c r="I28" s="10"/>
      <c r="J28" s="10"/>
      <c r="K28" s="10">
        <v>5.9</v>
      </c>
      <c r="L28" s="12">
        <f t="shared" ref="L28" si="10">D28+H28</f>
        <v>5.9</v>
      </c>
      <c r="M28" s="12">
        <f t="shared" ref="M28" si="11">E28+I28</f>
        <v>0</v>
      </c>
      <c r="N28" s="12">
        <f t="shared" ref="N28" si="12">F28+J28</f>
        <v>0</v>
      </c>
      <c r="O28" s="12">
        <f t="shared" ref="O28" si="13">G28+K28</f>
        <v>5.9</v>
      </c>
    </row>
    <row r="29" spans="1:15" s="37" customFormat="1" ht="15" customHeight="1" x14ac:dyDescent="0.25">
      <c r="A29" s="154" t="s">
        <v>76</v>
      </c>
      <c r="B29" s="29" t="s">
        <v>17</v>
      </c>
      <c r="C29" s="313" t="s">
        <v>22</v>
      </c>
      <c r="D29" s="16">
        <f t="shared" si="7"/>
        <v>20.6</v>
      </c>
      <c r="E29" s="16"/>
      <c r="F29" s="16"/>
      <c r="G29" s="16">
        <v>20.6</v>
      </c>
      <c r="H29" s="10">
        <f>I29+K29</f>
        <v>0</v>
      </c>
      <c r="I29" s="10"/>
      <c r="J29" s="10"/>
      <c r="K29" s="10"/>
      <c r="L29" s="12">
        <f t="shared" si="8"/>
        <v>20.6</v>
      </c>
      <c r="M29" s="12">
        <f t="shared" si="8"/>
        <v>0</v>
      </c>
      <c r="N29" s="12">
        <f t="shared" si="8"/>
        <v>0</v>
      </c>
      <c r="O29" s="12">
        <f t="shared" si="8"/>
        <v>20.6</v>
      </c>
    </row>
    <row r="30" spans="1:15" ht="15" customHeight="1" x14ac:dyDescent="0.25">
      <c r="A30" s="20" t="s">
        <v>77</v>
      </c>
      <c r="B30" s="21" t="s">
        <v>175</v>
      </c>
      <c r="C30" s="28"/>
      <c r="D30" s="264">
        <f>E30+G30</f>
        <v>112.4</v>
      </c>
      <c r="E30" s="23">
        <f>E25+E29</f>
        <v>77.2</v>
      </c>
      <c r="F30" s="23">
        <f>F25+F29</f>
        <v>0</v>
      </c>
      <c r="G30" s="23">
        <f>G25+G29</f>
        <v>35.200000000000003</v>
      </c>
      <c r="H30" s="24">
        <f t="shared" ref="H30" si="14">I30+K30</f>
        <v>5.9</v>
      </c>
      <c r="I30" s="24">
        <f>I25+I29</f>
        <v>0</v>
      </c>
      <c r="J30" s="24">
        <f>J25+J29</f>
        <v>0</v>
      </c>
      <c r="K30" s="24">
        <f>K25+K29</f>
        <v>5.9</v>
      </c>
      <c r="L30" s="21">
        <f t="shared" ref="L30" si="15">M30+O30</f>
        <v>118.30000000000001</v>
      </c>
      <c r="M30" s="21">
        <f>M25+M29</f>
        <v>77.2</v>
      </c>
      <c r="N30" s="21">
        <f>N25+N29</f>
        <v>0</v>
      </c>
      <c r="O30" s="21">
        <f>O25+O29</f>
        <v>41.1</v>
      </c>
    </row>
    <row r="31" spans="1:15" ht="18.75" customHeight="1" x14ac:dyDescent="0.25">
      <c r="A31" s="13" t="s">
        <v>78</v>
      </c>
      <c r="B31" s="600" t="s">
        <v>171</v>
      </c>
      <c r="C31" s="601"/>
      <c r="D31" s="601"/>
      <c r="E31" s="601"/>
      <c r="F31" s="601"/>
      <c r="G31" s="601"/>
      <c r="H31" s="601"/>
      <c r="I31" s="601"/>
      <c r="J31" s="601"/>
      <c r="K31" s="601"/>
      <c r="L31" s="601"/>
      <c r="M31" s="601"/>
      <c r="N31" s="601"/>
      <c r="O31" s="602"/>
    </row>
    <row r="32" spans="1:15" ht="15" customHeight="1" x14ac:dyDescent="0.25">
      <c r="A32" s="13" t="s">
        <v>79</v>
      </c>
      <c r="B32" s="29" t="s">
        <v>20</v>
      </c>
      <c r="C32" s="30" t="s">
        <v>51</v>
      </c>
      <c r="D32" s="16">
        <f t="shared" ref="D32:D62" si="16">E32+G32</f>
        <v>22.3</v>
      </c>
      <c r="E32" s="16">
        <v>22.3</v>
      </c>
      <c r="F32" s="16"/>
      <c r="G32" s="16"/>
      <c r="H32" s="10">
        <f t="shared" ref="H32:H63" si="17">I32+K32</f>
        <v>0</v>
      </c>
      <c r="I32" s="10"/>
      <c r="J32" s="10"/>
      <c r="K32" s="10"/>
      <c r="L32" s="12">
        <f t="shared" ref="L32" si="18">D32+H32</f>
        <v>22.3</v>
      </c>
      <c r="M32" s="12">
        <f t="shared" ref="M32:M62" si="19">E32+I32</f>
        <v>22.3</v>
      </c>
      <c r="N32" s="12">
        <f t="shared" ref="N32:N62" si="20">F32+J32</f>
        <v>0</v>
      </c>
      <c r="O32" s="12">
        <f t="shared" ref="O32:O62" si="21">G32+K32</f>
        <v>0</v>
      </c>
    </row>
    <row r="33" spans="1:15" x14ac:dyDescent="0.25">
      <c r="A33" s="13" t="s">
        <v>80</v>
      </c>
      <c r="B33" s="14" t="s">
        <v>55</v>
      </c>
      <c r="C33" s="15" t="s">
        <v>51</v>
      </c>
      <c r="D33" s="16">
        <f t="shared" si="16"/>
        <v>1.5</v>
      </c>
      <c r="E33" s="16">
        <v>1.5</v>
      </c>
      <c r="F33" s="16"/>
      <c r="G33" s="16"/>
      <c r="H33" s="10">
        <f t="shared" si="17"/>
        <v>0</v>
      </c>
      <c r="I33" s="10"/>
      <c r="J33" s="10"/>
      <c r="K33" s="10"/>
      <c r="L33" s="12">
        <f t="shared" ref="L33:L63" si="22">M33+O33</f>
        <v>1.5</v>
      </c>
      <c r="M33" s="12">
        <f t="shared" si="19"/>
        <v>1.5</v>
      </c>
      <c r="N33" s="12">
        <f t="shared" si="20"/>
        <v>0</v>
      </c>
      <c r="O33" s="12">
        <f t="shared" si="21"/>
        <v>0</v>
      </c>
    </row>
    <row r="34" spans="1:15" ht="15" customHeight="1" x14ac:dyDescent="0.25">
      <c r="A34" s="13" t="s">
        <v>81</v>
      </c>
      <c r="B34" s="12" t="s">
        <v>33</v>
      </c>
      <c r="C34" s="15" t="s">
        <v>51</v>
      </c>
      <c r="D34" s="16">
        <f t="shared" si="16"/>
        <v>2.4</v>
      </c>
      <c r="E34" s="16">
        <v>2.4</v>
      </c>
      <c r="F34" s="16"/>
      <c r="G34" s="16"/>
      <c r="H34" s="10">
        <f t="shared" si="17"/>
        <v>0</v>
      </c>
      <c r="I34" s="10"/>
      <c r="J34" s="10"/>
      <c r="K34" s="10"/>
      <c r="L34" s="12">
        <f t="shared" si="22"/>
        <v>2.4</v>
      </c>
      <c r="M34" s="12">
        <f t="shared" si="19"/>
        <v>2.4</v>
      </c>
      <c r="N34" s="12">
        <f t="shared" si="20"/>
        <v>0</v>
      </c>
      <c r="O34" s="12">
        <f t="shared" si="21"/>
        <v>0</v>
      </c>
    </row>
    <row r="35" spans="1:15" ht="15" customHeight="1" x14ac:dyDescent="0.25">
      <c r="A35" s="13" t="s">
        <v>82</v>
      </c>
      <c r="B35" s="12" t="s">
        <v>160</v>
      </c>
      <c r="C35" s="15" t="s">
        <v>51</v>
      </c>
      <c r="D35" s="16">
        <f t="shared" si="16"/>
        <v>7.1</v>
      </c>
      <c r="E35" s="16">
        <v>7.1</v>
      </c>
      <c r="F35" s="16"/>
      <c r="G35" s="16"/>
      <c r="H35" s="10">
        <f t="shared" si="17"/>
        <v>0</v>
      </c>
      <c r="I35" s="10"/>
      <c r="J35" s="10"/>
      <c r="K35" s="10"/>
      <c r="L35" s="12">
        <f t="shared" si="22"/>
        <v>7.1</v>
      </c>
      <c r="M35" s="12">
        <f t="shared" si="19"/>
        <v>7.1</v>
      </c>
      <c r="N35" s="12">
        <f t="shared" si="20"/>
        <v>0</v>
      </c>
      <c r="O35" s="12">
        <f t="shared" si="21"/>
        <v>0</v>
      </c>
    </row>
    <row r="36" spans="1:15" ht="15" customHeight="1" x14ac:dyDescent="0.25">
      <c r="A36" s="13" t="s">
        <v>83</v>
      </c>
      <c r="B36" s="12" t="s">
        <v>416</v>
      </c>
      <c r="C36" s="15" t="s">
        <v>51</v>
      </c>
      <c r="D36" s="16">
        <f t="shared" si="16"/>
        <v>1</v>
      </c>
      <c r="E36" s="16">
        <v>1</v>
      </c>
      <c r="F36" s="16"/>
      <c r="G36" s="16"/>
      <c r="H36" s="10">
        <f t="shared" si="17"/>
        <v>0</v>
      </c>
      <c r="I36" s="10"/>
      <c r="J36" s="10"/>
      <c r="K36" s="10"/>
      <c r="L36" s="12">
        <f t="shared" si="22"/>
        <v>1</v>
      </c>
      <c r="M36" s="12">
        <f t="shared" si="19"/>
        <v>1</v>
      </c>
      <c r="N36" s="12">
        <f t="shared" si="20"/>
        <v>0</v>
      </c>
      <c r="O36" s="12">
        <f t="shared" si="21"/>
        <v>0</v>
      </c>
    </row>
    <row r="37" spans="1:15" ht="15" customHeight="1" x14ac:dyDescent="0.25">
      <c r="A37" s="13" t="s">
        <v>84</v>
      </c>
      <c r="B37" s="12" t="s">
        <v>152</v>
      </c>
      <c r="C37" s="15" t="s">
        <v>51</v>
      </c>
      <c r="D37" s="16">
        <f t="shared" si="16"/>
        <v>1.9</v>
      </c>
      <c r="E37" s="16">
        <v>1.9</v>
      </c>
      <c r="F37" s="16"/>
      <c r="G37" s="16"/>
      <c r="H37" s="10">
        <f t="shared" si="17"/>
        <v>0</v>
      </c>
      <c r="I37" s="10"/>
      <c r="J37" s="10"/>
      <c r="K37" s="10"/>
      <c r="L37" s="12">
        <f t="shared" si="22"/>
        <v>1.9</v>
      </c>
      <c r="M37" s="12">
        <f t="shared" si="19"/>
        <v>1.9</v>
      </c>
      <c r="N37" s="12">
        <f t="shared" si="20"/>
        <v>0</v>
      </c>
      <c r="O37" s="12">
        <f t="shared" si="21"/>
        <v>0</v>
      </c>
    </row>
    <row r="38" spans="1:15" ht="15" customHeight="1" x14ac:dyDescent="0.25">
      <c r="A38" s="13" t="s">
        <v>85</v>
      </c>
      <c r="B38" s="270" t="s">
        <v>342</v>
      </c>
      <c r="C38" s="15" t="s">
        <v>51</v>
      </c>
      <c r="D38" s="16">
        <f t="shared" si="16"/>
        <v>1.3</v>
      </c>
      <c r="E38" s="16">
        <v>1.3</v>
      </c>
      <c r="F38" s="16"/>
      <c r="G38" s="16"/>
      <c r="H38" s="10">
        <f t="shared" si="17"/>
        <v>0</v>
      </c>
      <c r="I38" s="10"/>
      <c r="J38" s="10"/>
      <c r="K38" s="10"/>
      <c r="L38" s="12">
        <f t="shared" si="22"/>
        <v>1.3</v>
      </c>
      <c r="M38" s="12">
        <f t="shared" si="19"/>
        <v>1.3</v>
      </c>
      <c r="N38" s="12">
        <f t="shared" si="20"/>
        <v>0</v>
      </c>
      <c r="O38" s="12">
        <f t="shared" si="21"/>
        <v>0</v>
      </c>
    </row>
    <row r="39" spans="1:15" ht="16.5" customHeight="1" x14ac:dyDescent="0.25">
      <c r="A39" s="13" t="s">
        <v>86</v>
      </c>
      <c r="B39" s="12" t="s">
        <v>417</v>
      </c>
      <c r="C39" s="15" t="s">
        <v>51</v>
      </c>
      <c r="D39" s="16">
        <f t="shared" si="16"/>
        <v>16.899999999999999</v>
      </c>
      <c r="E39" s="16">
        <v>16.899999999999999</v>
      </c>
      <c r="F39" s="16"/>
      <c r="G39" s="16"/>
      <c r="H39" s="10">
        <f t="shared" si="17"/>
        <v>0</v>
      </c>
      <c r="I39" s="10"/>
      <c r="J39" s="10"/>
      <c r="K39" s="10"/>
      <c r="L39" s="12">
        <f t="shared" si="22"/>
        <v>16.899999999999999</v>
      </c>
      <c r="M39" s="12">
        <f t="shared" si="19"/>
        <v>16.899999999999999</v>
      </c>
      <c r="N39" s="12">
        <f t="shared" si="20"/>
        <v>0</v>
      </c>
      <c r="O39" s="12">
        <f t="shared" si="21"/>
        <v>0</v>
      </c>
    </row>
    <row r="40" spans="1:15" ht="16.5" customHeight="1" x14ac:dyDescent="0.25">
      <c r="A40" s="13" t="s">
        <v>87</v>
      </c>
      <c r="B40" s="12" t="s">
        <v>418</v>
      </c>
      <c r="C40" s="15" t="s">
        <v>51</v>
      </c>
      <c r="D40" s="16">
        <f t="shared" si="16"/>
        <v>9.6</v>
      </c>
      <c r="E40" s="16">
        <v>9.6</v>
      </c>
      <c r="F40" s="16"/>
      <c r="G40" s="16"/>
      <c r="H40" s="10">
        <f t="shared" si="17"/>
        <v>0</v>
      </c>
      <c r="I40" s="10"/>
      <c r="J40" s="10"/>
      <c r="K40" s="10"/>
      <c r="L40" s="12">
        <f t="shared" si="22"/>
        <v>9.6</v>
      </c>
      <c r="M40" s="12">
        <f t="shared" si="19"/>
        <v>9.6</v>
      </c>
      <c r="N40" s="12">
        <f t="shared" si="20"/>
        <v>0</v>
      </c>
      <c r="O40" s="12">
        <f t="shared" si="21"/>
        <v>0</v>
      </c>
    </row>
    <row r="41" spans="1:15" ht="15" customHeight="1" x14ac:dyDescent="0.25">
      <c r="A41" s="13" t="s">
        <v>88</v>
      </c>
      <c r="B41" s="12" t="s">
        <v>419</v>
      </c>
      <c r="C41" s="15" t="s">
        <v>51</v>
      </c>
      <c r="D41" s="16">
        <f t="shared" si="16"/>
        <v>7.4</v>
      </c>
      <c r="E41" s="16">
        <v>7.4</v>
      </c>
      <c r="F41" s="16"/>
      <c r="G41" s="16"/>
      <c r="H41" s="10">
        <f t="shared" si="17"/>
        <v>0</v>
      </c>
      <c r="I41" s="10"/>
      <c r="J41" s="10"/>
      <c r="K41" s="10"/>
      <c r="L41" s="12">
        <f t="shared" si="22"/>
        <v>7.4</v>
      </c>
      <c r="M41" s="12">
        <f t="shared" si="19"/>
        <v>7.4</v>
      </c>
      <c r="N41" s="12">
        <f t="shared" si="20"/>
        <v>0</v>
      </c>
      <c r="O41" s="12">
        <f t="shared" si="21"/>
        <v>0</v>
      </c>
    </row>
    <row r="42" spans="1:15" ht="15" customHeight="1" x14ac:dyDescent="0.25">
      <c r="A42" s="5" t="s">
        <v>89</v>
      </c>
      <c r="B42" s="12" t="s">
        <v>391</v>
      </c>
      <c r="C42" s="15" t="s">
        <v>51</v>
      </c>
      <c r="D42" s="16">
        <f t="shared" si="16"/>
        <v>7.2</v>
      </c>
      <c r="E42" s="16">
        <v>7.2</v>
      </c>
      <c r="F42" s="16"/>
      <c r="G42" s="16"/>
      <c r="H42" s="10">
        <f t="shared" si="17"/>
        <v>0</v>
      </c>
      <c r="I42" s="10"/>
      <c r="J42" s="10"/>
      <c r="K42" s="10"/>
      <c r="L42" s="12">
        <f t="shared" si="22"/>
        <v>7.2</v>
      </c>
      <c r="M42" s="12">
        <f t="shared" si="19"/>
        <v>7.2</v>
      </c>
      <c r="N42" s="12">
        <f t="shared" si="20"/>
        <v>0</v>
      </c>
      <c r="O42" s="12">
        <f t="shared" si="21"/>
        <v>0</v>
      </c>
    </row>
    <row r="43" spans="1:15" ht="15" customHeight="1" x14ac:dyDescent="0.25">
      <c r="A43" s="5" t="s">
        <v>90</v>
      </c>
      <c r="B43" s="202" t="s">
        <v>46</v>
      </c>
      <c r="C43" s="15" t="s">
        <v>51</v>
      </c>
      <c r="D43" s="16">
        <f t="shared" si="16"/>
        <v>0.2</v>
      </c>
      <c r="E43" s="16">
        <v>0.2</v>
      </c>
      <c r="F43" s="16"/>
      <c r="G43" s="16"/>
      <c r="H43" s="10">
        <f t="shared" si="17"/>
        <v>0</v>
      </c>
      <c r="I43" s="10"/>
      <c r="J43" s="10"/>
      <c r="K43" s="10"/>
      <c r="L43" s="12">
        <f t="shared" si="22"/>
        <v>0.2</v>
      </c>
      <c r="M43" s="12">
        <f t="shared" si="19"/>
        <v>0.2</v>
      </c>
      <c r="N43" s="12">
        <f t="shared" si="20"/>
        <v>0</v>
      </c>
      <c r="O43" s="12">
        <f t="shared" si="21"/>
        <v>0</v>
      </c>
    </row>
    <row r="44" spans="1:15" ht="15" customHeight="1" x14ac:dyDescent="0.25">
      <c r="A44" s="32" t="s">
        <v>91</v>
      </c>
      <c r="B44" s="12" t="s">
        <v>43</v>
      </c>
      <c r="C44" s="15" t="s">
        <v>51</v>
      </c>
      <c r="D44" s="16">
        <f t="shared" si="16"/>
        <v>0.5</v>
      </c>
      <c r="E44" s="16">
        <v>0.5</v>
      </c>
      <c r="F44" s="16"/>
      <c r="G44" s="16"/>
      <c r="H44" s="10">
        <f t="shared" si="17"/>
        <v>0</v>
      </c>
      <c r="I44" s="10"/>
      <c r="J44" s="10"/>
      <c r="K44" s="10"/>
      <c r="L44" s="12">
        <f t="shared" si="22"/>
        <v>0.5</v>
      </c>
      <c r="M44" s="12">
        <f t="shared" si="19"/>
        <v>0.5</v>
      </c>
      <c r="N44" s="12">
        <f t="shared" si="20"/>
        <v>0</v>
      </c>
      <c r="O44" s="12">
        <f t="shared" si="21"/>
        <v>0</v>
      </c>
    </row>
    <row r="45" spans="1:15" ht="15" customHeight="1" x14ac:dyDescent="0.25">
      <c r="A45" s="5" t="s">
        <v>92</v>
      </c>
      <c r="B45" s="12" t="s">
        <v>45</v>
      </c>
      <c r="C45" s="15" t="s">
        <v>51</v>
      </c>
      <c r="D45" s="16">
        <f t="shared" si="16"/>
        <v>0.6</v>
      </c>
      <c r="E45" s="16">
        <v>0.6</v>
      </c>
      <c r="F45" s="16"/>
      <c r="G45" s="16"/>
      <c r="H45" s="10">
        <f t="shared" si="17"/>
        <v>0</v>
      </c>
      <c r="I45" s="10"/>
      <c r="J45" s="10"/>
      <c r="K45" s="10"/>
      <c r="L45" s="12">
        <f t="shared" si="22"/>
        <v>0.6</v>
      </c>
      <c r="M45" s="12">
        <f t="shared" si="19"/>
        <v>0.6</v>
      </c>
      <c r="N45" s="12">
        <f t="shared" si="20"/>
        <v>0</v>
      </c>
      <c r="O45" s="12">
        <f t="shared" si="21"/>
        <v>0</v>
      </c>
    </row>
    <row r="46" spans="1:15" ht="15" customHeight="1" x14ac:dyDescent="0.25">
      <c r="A46" s="5" t="s">
        <v>93</v>
      </c>
      <c r="B46" s="12" t="s">
        <v>165</v>
      </c>
      <c r="C46" s="15" t="s">
        <v>51</v>
      </c>
      <c r="D46" s="16">
        <f t="shared" si="16"/>
        <v>0.9</v>
      </c>
      <c r="E46" s="16">
        <v>0.9</v>
      </c>
      <c r="F46" s="16"/>
      <c r="G46" s="16"/>
      <c r="H46" s="10">
        <f t="shared" si="17"/>
        <v>0</v>
      </c>
      <c r="I46" s="10"/>
      <c r="J46" s="10"/>
      <c r="K46" s="10"/>
      <c r="L46" s="12">
        <f t="shared" si="22"/>
        <v>0.9</v>
      </c>
      <c r="M46" s="12">
        <f t="shared" si="19"/>
        <v>0.9</v>
      </c>
      <c r="N46" s="12">
        <f t="shared" si="20"/>
        <v>0</v>
      </c>
      <c r="O46" s="12">
        <f t="shared" si="21"/>
        <v>0</v>
      </c>
    </row>
    <row r="47" spans="1:15" ht="15" customHeight="1" x14ac:dyDescent="0.25">
      <c r="A47" s="32" t="s">
        <v>94</v>
      </c>
      <c r="B47" s="12" t="s">
        <v>44</v>
      </c>
      <c r="C47" s="15" t="s">
        <v>51</v>
      </c>
      <c r="D47" s="16">
        <f t="shared" si="16"/>
        <v>0.3</v>
      </c>
      <c r="E47" s="16">
        <v>0.3</v>
      </c>
      <c r="F47" s="16"/>
      <c r="G47" s="16"/>
      <c r="H47" s="10">
        <f t="shared" si="17"/>
        <v>0</v>
      </c>
      <c r="I47" s="10"/>
      <c r="J47" s="10"/>
      <c r="K47" s="10"/>
      <c r="L47" s="12">
        <f t="shared" si="22"/>
        <v>0.3</v>
      </c>
      <c r="M47" s="12">
        <f t="shared" si="19"/>
        <v>0.3</v>
      </c>
      <c r="N47" s="12">
        <f t="shared" si="20"/>
        <v>0</v>
      </c>
      <c r="O47" s="12">
        <f t="shared" si="21"/>
        <v>0</v>
      </c>
    </row>
    <row r="48" spans="1:15" ht="15" customHeight="1" x14ac:dyDescent="0.25">
      <c r="A48" s="5" t="s">
        <v>95</v>
      </c>
      <c r="B48" s="202" t="s">
        <v>47</v>
      </c>
      <c r="C48" s="15" t="s">
        <v>51</v>
      </c>
      <c r="D48" s="16">
        <f t="shared" si="16"/>
        <v>0.4</v>
      </c>
      <c r="E48" s="16">
        <v>0.4</v>
      </c>
      <c r="F48" s="16"/>
      <c r="G48" s="16"/>
      <c r="H48" s="10">
        <f t="shared" si="17"/>
        <v>0</v>
      </c>
      <c r="I48" s="10"/>
      <c r="J48" s="10"/>
      <c r="K48" s="10"/>
      <c r="L48" s="12">
        <f t="shared" si="22"/>
        <v>0.4</v>
      </c>
      <c r="M48" s="12">
        <f t="shared" si="19"/>
        <v>0.4</v>
      </c>
      <c r="N48" s="12">
        <f t="shared" si="20"/>
        <v>0</v>
      </c>
      <c r="O48" s="12">
        <f t="shared" si="21"/>
        <v>0</v>
      </c>
    </row>
    <row r="49" spans="1:17" ht="15" customHeight="1" x14ac:dyDescent="0.25">
      <c r="A49" s="5" t="s">
        <v>96</v>
      </c>
      <c r="B49" s="94" t="s">
        <v>392</v>
      </c>
      <c r="C49" s="97" t="s">
        <v>51</v>
      </c>
      <c r="D49" s="16">
        <f t="shared" si="16"/>
        <v>0.6</v>
      </c>
      <c r="E49" s="16">
        <v>0.6</v>
      </c>
      <c r="F49" s="16"/>
      <c r="G49" s="16"/>
      <c r="H49" s="10">
        <f t="shared" si="17"/>
        <v>0</v>
      </c>
      <c r="I49" s="10"/>
      <c r="J49" s="10"/>
      <c r="K49" s="10"/>
      <c r="L49" s="12">
        <f t="shared" si="22"/>
        <v>0.6</v>
      </c>
      <c r="M49" s="12">
        <f t="shared" si="19"/>
        <v>0.6</v>
      </c>
      <c r="N49" s="12">
        <f t="shared" si="20"/>
        <v>0</v>
      </c>
      <c r="O49" s="12">
        <f t="shared" si="21"/>
        <v>0</v>
      </c>
    </row>
    <row r="50" spans="1:17" ht="15" customHeight="1" x14ac:dyDescent="0.25">
      <c r="A50" s="5" t="s">
        <v>97</v>
      </c>
      <c r="B50" s="12" t="s">
        <v>42</v>
      </c>
      <c r="C50" s="15" t="s">
        <v>51</v>
      </c>
      <c r="D50" s="16">
        <f t="shared" si="16"/>
        <v>3</v>
      </c>
      <c r="E50" s="16">
        <v>3</v>
      </c>
      <c r="F50" s="16"/>
      <c r="G50" s="16"/>
      <c r="H50" s="10">
        <f t="shared" si="17"/>
        <v>0</v>
      </c>
      <c r="I50" s="10"/>
      <c r="J50" s="10"/>
      <c r="K50" s="10"/>
      <c r="L50" s="12">
        <f t="shared" si="22"/>
        <v>3</v>
      </c>
      <c r="M50" s="12">
        <f t="shared" si="19"/>
        <v>3</v>
      </c>
      <c r="N50" s="12">
        <f t="shared" si="20"/>
        <v>0</v>
      </c>
      <c r="O50" s="12">
        <f t="shared" si="21"/>
        <v>0</v>
      </c>
    </row>
    <row r="51" spans="1:17" ht="15" customHeight="1" x14ac:dyDescent="0.25">
      <c r="A51" s="5" t="s">
        <v>98</v>
      </c>
      <c r="B51" s="271" t="s">
        <v>393</v>
      </c>
      <c r="C51" s="97" t="s">
        <v>51</v>
      </c>
      <c r="D51" s="16">
        <f t="shared" si="16"/>
        <v>1.7</v>
      </c>
      <c r="E51" s="16">
        <v>1.7</v>
      </c>
      <c r="F51" s="16"/>
      <c r="G51" s="16"/>
      <c r="H51" s="10">
        <f t="shared" si="17"/>
        <v>0</v>
      </c>
      <c r="I51" s="10"/>
      <c r="J51" s="10"/>
      <c r="K51" s="10"/>
      <c r="L51" s="12">
        <f t="shared" si="22"/>
        <v>1.7</v>
      </c>
      <c r="M51" s="12">
        <f t="shared" si="19"/>
        <v>1.7</v>
      </c>
      <c r="N51" s="12">
        <f t="shared" si="20"/>
        <v>0</v>
      </c>
      <c r="O51" s="12">
        <f t="shared" si="21"/>
        <v>0</v>
      </c>
    </row>
    <row r="52" spans="1:17" ht="15" customHeight="1" x14ac:dyDescent="0.25">
      <c r="A52" s="5" t="s">
        <v>99</v>
      </c>
      <c r="B52" s="202" t="s">
        <v>41</v>
      </c>
      <c r="C52" s="15" t="s">
        <v>51</v>
      </c>
      <c r="D52" s="16">
        <f t="shared" si="16"/>
        <v>2.5</v>
      </c>
      <c r="E52" s="16">
        <v>2.5</v>
      </c>
      <c r="F52" s="16"/>
      <c r="G52" s="16"/>
      <c r="H52" s="10">
        <f t="shared" si="17"/>
        <v>0</v>
      </c>
      <c r="I52" s="10"/>
      <c r="J52" s="10"/>
      <c r="K52" s="10"/>
      <c r="L52" s="12">
        <f t="shared" si="22"/>
        <v>2.5</v>
      </c>
      <c r="M52" s="12">
        <f t="shared" si="19"/>
        <v>2.5</v>
      </c>
      <c r="N52" s="12">
        <f t="shared" si="20"/>
        <v>0</v>
      </c>
      <c r="O52" s="12">
        <f t="shared" si="21"/>
        <v>0</v>
      </c>
    </row>
    <row r="53" spans="1:17" ht="15" customHeight="1" x14ac:dyDescent="0.25">
      <c r="A53" s="5" t="s">
        <v>100</v>
      </c>
      <c r="B53" s="12" t="s">
        <v>153</v>
      </c>
      <c r="C53" s="15" t="s">
        <v>51</v>
      </c>
      <c r="D53" s="16">
        <f t="shared" si="16"/>
        <v>4.4000000000000004</v>
      </c>
      <c r="E53" s="16">
        <v>4.4000000000000004</v>
      </c>
      <c r="F53" s="16"/>
      <c r="G53" s="16"/>
      <c r="H53" s="10">
        <f t="shared" si="17"/>
        <v>0</v>
      </c>
      <c r="I53" s="10"/>
      <c r="J53" s="10"/>
      <c r="K53" s="10"/>
      <c r="L53" s="12">
        <f t="shared" si="22"/>
        <v>4.4000000000000004</v>
      </c>
      <c r="M53" s="12">
        <f t="shared" si="19"/>
        <v>4.4000000000000004</v>
      </c>
      <c r="N53" s="12">
        <f t="shared" si="20"/>
        <v>0</v>
      </c>
      <c r="O53" s="12">
        <f t="shared" si="21"/>
        <v>0</v>
      </c>
    </row>
    <row r="54" spans="1:17" ht="15" customHeight="1" x14ac:dyDescent="0.25">
      <c r="A54" s="5" t="s">
        <v>101</v>
      </c>
      <c r="B54" s="12" t="s">
        <v>34</v>
      </c>
      <c r="C54" s="15" t="s">
        <v>51</v>
      </c>
      <c r="D54" s="16">
        <f t="shared" si="16"/>
        <v>3.2</v>
      </c>
      <c r="E54" s="16">
        <v>3.2</v>
      </c>
      <c r="F54" s="16"/>
      <c r="G54" s="16"/>
      <c r="H54" s="10">
        <f t="shared" si="17"/>
        <v>0</v>
      </c>
      <c r="I54" s="10"/>
      <c r="J54" s="10"/>
      <c r="K54" s="10"/>
      <c r="L54" s="12">
        <f t="shared" si="22"/>
        <v>3.2</v>
      </c>
      <c r="M54" s="12">
        <f t="shared" si="19"/>
        <v>3.2</v>
      </c>
      <c r="N54" s="12">
        <f t="shared" si="20"/>
        <v>0</v>
      </c>
      <c r="O54" s="12">
        <f t="shared" si="21"/>
        <v>0</v>
      </c>
    </row>
    <row r="55" spans="1:17" ht="15" customHeight="1" x14ac:dyDescent="0.25">
      <c r="A55" s="5" t="s">
        <v>102</v>
      </c>
      <c r="B55" s="12" t="s">
        <v>36</v>
      </c>
      <c r="C55" s="15" t="s">
        <v>51</v>
      </c>
      <c r="D55" s="16">
        <f t="shared" si="16"/>
        <v>4.5</v>
      </c>
      <c r="E55" s="16">
        <v>4.5</v>
      </c>
      <c r="F55" s="16"/>
      <c r="G55" s="16"/>
      <c r="H55" s="10">
        <f t="shared" si="17"/>
        <v>0</v>
      </c>
      <c r="I55" s="10"/>
      <c r="J55" s="10"/>
      <c r="K55" s="10"/>
      <c r="L55" s="12">
        <f t="shared" si="22"/>
        <v>4.5</v>
      </c>
      <c r="M55" s="12">
        <f t="shared" si="19"/>
        <v>4.5</v>
      </c>
      <c r="N55" s="12">
        <f t="shared" si="20"/>
        <v>0</v>
      </c>
      <c r="O55" s="12">
        <f t="shared" si="21"/>
        <v>0</v>
      </c>
      <c r="P55" s="37"/>
      <c r="Q55" s="37"/>
    </row>
    <row r="56" spans="1:17" ht="15" customHeight="1" x14ac:dyDescent="0.25">
      <c r="A56" s="5" t="s">
        <v>103</v>
      </c>
      <c r="B56" s="12" t="s">
        <v>38</v>
      </c>
      <c r="C56" s="15" t="s">
        <v>51</v>
      </c>
      <c r="D56" s="16">
        <f t="shared" si="16"/>
        <v>6.2</v>
      </c>
      <c r="E56" s="16">
        <v>6.2</v>
      </c>
      <c r="F56" s="16"/>
      <c r="G56" s="16"/>
      <c r="H56" s="10">
        <f t="shared" si="17"/>
        <v>0</v>
      </c>
      <c r="I56" s="10"/>
      <c r="J56" s="10"/>
      <c r="K56" s="10"/>
      <c r="L56" s="12">
        <f t="shared" si="22"/>
        <v>6.2</v>
      </c>
      <c r="M56" s="12">
        <f t="shared" si="19"/>
        <v>6.2</v>
      </c>
      <c r="N56" s="12">
        <f t="shared" si="20"/>
        <v>0</v>
      </c>
      <c r="O56" s="12">
        <f t="shared" si="21"/>
        <v>0</v>
      </c>
    </row>
    <row r="57" spans="1:17" ht="15" customHeight="1" x14ac:dyDescent="0.25">
      <c r="A57" s="5" t="s">
        <v>104</v>
      </c>
      <c r="B57" s="12" t="s">
        <v>37</v>
      </c>
      <c r="C57" s="15" t="s">
        <v>51</v>
      </c>
      <c r="D57" s="16">
        <f t="shared" si="16"/>
        <v>0.4</v>
      </c>
      <c r="E57" s="16">
        <v>0.4</v>
      </c>
      <c r="F57" s="16"/>
      <c r="G57" s="16"/>
      <c r="H57" s="10">
        <f t="shared" si="17"/>
        <v>0</v>
      </c>
      <c r="I57" s="10"/>
      <c r="J57" s="10"/>
      <c r="K57" s="10"/>
      <c r="L57" s="12">
        <f t="shared" si="22"/>
        <v>0.4</v>
      </c>
      <c r="M57" s="12">
        <f t="shared" si="19"/>
        <v>0.4</v>
      </c>
      <c r="N57" s="12">
        <f t="shared" si="20"/>
        <v>0</v>
      </c>
      <c r="O57" s="12">
        <f t="shared" si="21"/>
        <v>0</v>
      </c>
    </row>
    <row r="58" spans="1:17" ht="15" customHeight="1" x14ac:dyDescent="0.25">
      <c r="A58" s="5" t="s">
        <v>105</v>
      </c>
      <c r="B58" s="12" t="s">
        <v>35</v>
      </c>
      <c r="C58" s="15" t="s">
        <v>51</v>
      </c>
      <c r="D58" s="16">
        <f t="shared" si="16"/>
        <v>4.8</v>
      </c>
      <c r="E58" s="16">
        <v>4.8</v>
      </c>
      <c r="F58" s="16"/>
      <c r="G58" s="16"/>
      <c r="H58" s="10">
        <f t="shared" si="17"/>
        <v>0</v>
      </c>
      <c r="I58" s="10"/>
      <c r="J58" s="10"/>
      <c r="K58" s="10"/>
      <c r="L58" s="12">
        <f t="shared" si="22"/>
        <v>4.8</v>
      </c>
      <c r="M58" s="12">
        <f t="shared" si="19"/>
        <v>4.8</v>
      </c>
      <c r="N58" s="12">
        <f t="shared" si="20"/>
        <v>0</v>
      </c>
      <c r="O58" s="12">
        <f t="shared" si="21"/>
        <v>0</v>
      </c>
    </row>
    <row r="59" spans="1:17" ht="15" customHeight="1" x14ac:dyDescent="0.25">
      <c r="A59" s="5" t="s">
        <v>106</v>
      </c>
      <c r="B59" s="202" t="s">
        <v>39</v>
      </c>
      <c r="C59" s="15" t="s">
        <v>51</v>
      </c>
      <c r="D59" s="16">
        <f t="shared" si="16"/>
        <v>0.6</v>
      </c>
      <c r="E59" s="16">
        <v>0.6</v>
      </c>
      <c r="F59" s="16"/>
      <c r="G59" s="16"/>
      <c r="H59" s="10">
        <f t="shared" si="17"/>
        <v>0</v>
      </c>
      <c r="I59" s="10"/>
      <c r="J59" s="10"/>
      <c r="K59" s="10"/>
      <c r="L59" s="12">
        <f t="shared" si="22"/>
        <v>0.6</v>
      </c>
      <c r="M59" s="12">
        <f t="shared" si="19"/>
        <v>0.6</v>
      </c>
      <c r="N59" s="12">
        <f t="shared" si="20"/>
        <v>0</v>
      </c>
      <c r="O59" s="12">
        <f t="shared" si="21"/>
        <v>0</v>
      </c>
    </row>
    <row r="60" spans="1:17" ht="15" customHeight="1" x14ac:dyDescent="0.25">
      <c r="A60" s="5" t="s">
        <v>107</v>
      </c>
      <c r="B60" s="202" t="s">
        <v>40</v>
      </c>
      <c r="C60" s="15" t="s">
        <v>51</v>
      </c>
      <c r="D60" s="16">
        <f t="shared" si="16"/>
        <v>0.6</v>
      </c>
      <c r="E60" s="16">
        <v>0.6</v>
      </c>
      <c r="F60" s="16"/>
      <c r="G60" s="16"/>
      <c r="H60" s="10">
        <f t="shared" si="17"/>
        <v>0</v>
      </c>
      <c r="I60" s="10"/>
      <c r="J60" s="10"/>
      <c r="K60" s="10"/>
      <c r="L60" s="12">
        <f t="shared" si="22"/>
        <v>0.6</v>
      </c>
      <c r="M60" s="12">
        <f t="shared" si="19"/>
        <v>0.6</v>
      </c>
      <c r="N60" s="12">
        <f t="shared" si="20"/>
        <v>0</v>
      </c>
      <c r="O60" s="12">
        <f t="shared" si="21"/>
        <v>0</v>
      </c>
    </row>
    <row r="61" spans="1:17" ht="15" customHeight="1" x14ac:dyDescent="0.25">
      <c r="A61" s="13" t="s">
        <v>108</v>
      </c>
      <c r="B61" s="12" t="s">
        <v>50</v>
      </c>
      <c r="C61" s="15" t="s">
        <v>51</v>
      </c>
      <c r="D61" s="16">
        <f t="shared" si="16"/>
        <v>0.1</v>
      </c>
      <c r="E61" s="16">
        <v>0.1</v>
      </c>
      <c r="F61" s="16"/>
      <c r="G61" s="16"/>
      <c r="H61" s="10">
        <f t="shared" si="17"/>
        <v>0</v>
      </c>
      <c r="I61" s="10"/>
      <c r="J61" s="10"/>
      <c r="K61" s="10"/>
      <c r="L61" s="12">
        <f t="shared" si="22"/>
        <v>0.1</v>
      </c>
      <c r="M61" s="12">
        <f t="shared" si="19"/>
        <v>0.1</v>
      </c>
      <c r="N61" s="12">
        <f t="shared" si="20"/>
        <v>0</v>
      </c>
      <c r="O61" s="12">
        <f t="shared" si="21"/>
        <v>0</v>
      </c>
    </row>
    <row r="62" spans="1:17" ht="15" customHeight="1" x14ac:dyDescent="0.25">
      <c r="A62" s="13" t="s">
        <v>109</v>
      </c>
      <c r="B62" s="12" t="s">
        <v>167</v>
      </c>
      <c r="C62" s="15" t="s">
        <v>51</v>
      </c>
      <c r="D62" s="16">
        <f t="shared" si="16"/>
        <v>3.4</v>
      </c>
      <c r="E62" s="16">
        <v>3.4</v>
      </c>
      <c r="F62" s="16"/>
      <c r="G62" s="16"/>
      <c r="H62" s="10">
        <f t="shared" si="17"/>
        <v>0</v>
      </c>
      <c r="I62" s="10"/>
      <c r="J62" s="10"/>
      <c r="K62" s="10"/>
      <c r="L62" s="12">
        <f t="shared" si="22"/>
        <v>3.4</v>
      </c>
      <c r="M62" s="12">
        <f t="shared" si="19"/>
        <v>3.4</v>
      </c>
      <c r="N62" s="12">
        <f t="shared" si="20"/>
        <v>0</v>
      </c>
      <c r="O62" s="12">
        <f t="shared" si="21"/>
        <v>0</v>
      </c>
    </row>
    <row r="63" spans="1:17" ht="15.95" customHeight="1" x14ac:dyDescent="0.25">
      <c r="A63" s="20" t="s">
        <v>155</v>
      </c>
      <c r="B63" s="21" t="s">
        <v>177</v>
      </c>
      <c r="C63" s="28"/>
      <c r="D63" s="264">
        <f>E63+G63</f>
        <v>117.5</v>
      </c>
      <c r="E63" s="23">
        <f>SUM(E32:E62)</f>
        <v>117.5</v>
      </c>
      <c r="F63" s="23">
        <f t="shared" ref="F63:G63" si="23">SUM(F32:F62)</f>
        <v>0</v>
      </c>
      <c r="G63" s="23">
        <f t="shared" si="23"/>
        <v>0</v>
      </c>
      <c r="H63" s="24">
        <f t="shared" si="17"/>
        <v>0</v>
      </c>
      <c r="I63" s="24">
        <f t="shared" ref="I63" si="24">SUM(I32:I62)</f>
        <v>0</v>
      </c>
      <c r="J63" s="24">
        <f t="shared" ref="J63" si="25">SUM(J32:J62)</f>
        <v>0</v>
      </c>
      <c r="K63" s="24">
        <f t="shared" ref="K63" si="26">SUM(K32:K62)</f>
        <v>0</v>
      </c>
      <c r="L63" s="21">
        <f t="shared" si="22"/>
        <v>117.5</v>
      </c>
      <c r="M63" s="21">
        <f t="shared" ref="M63" si="27">SUM(M32:M62)</f>
        <v>117.5</v>
      </c>
      <c r="N63" s="21">
        <f t="shared" ref="N63" si="28">SUM(N32:N62)</f>
        <v>0</v>
      </c>
      <c r="O63" s="21">
        <f t="shared" ref="O63" si="29">SUM(O32:O62)</f>
        <v>0</v>
      </c>
    </row>
    <row r="64" spans="1:17" ht="15.95" customHeight="1" x14ac:dyDescent="0.25">
      <c r="A64" s="38" t="s">
        <v>156</v>
      </c>
      <c r="B64" s="600" t="s">
        <v>66</v>
      </c>
      <c r="C64" s="601"/>
      <c r="D64" s="601"/>
      <c r="E64" s="601"/>
      <c r="F64" s="601"/>
      <c r="G64" s="601"/>
      <c r="H64" s="601"/>
      <c r="I64" s="601"/>
      <c r="J64" s="601"/>
      <c r="K64" s="601"/>
      <c r="L64" s="601"/>
      <c r="M64" s="601"/>
      <c r="N64" s="601"/>
      <c r="O64" s="602"/>
    </row>
    <row r="65" spans="1:17" ht="15" customHeight="1" x14ac:dyDescent="0.25">
      <c r="A65" s="19" t="s">
        <v>110</v>
      </c>
      <c r="B65" s="29" t="s">
        <v>27</v>
      </c>
      <c r="C65" s="39" t="s">
        <v>30</v>
      </c>
      <c r="D65" s="16">
        <f t="shared" ref="D65:D73" si="30">E65+G65</f>
        <v>4.8</v>
      </c>
      <c r="E65" s="16">
        <v>4.8</v>
      </c>
      <c r="F65" s="16"/>
      <c r="G65" s="16"/>
      <c r="H65" s="9">
        <f t="shared" ref="H65:H74" si="31">I65+K65</f>
        <v>0</v>
      </c>
      <c r="I65" s="10"/>
      <c r="J65" s="10"/>
      <c r="K65" s="206"/>
      <c r="L65" s="11">
        <f t="shared" ref="L65:L74" si="32">M65+O65</f>
        <v>4.8</v>
      </c>
      <c r="M65" s="11">
        <f t="shared" ref="M65:O73" si="33">E65+I65</f>
        <v>4.8</v>
      </c>
      <c r="N65" s="11">
        <f t="shared" si="33"/>
        <v>0</v>
      </c>
      <c r="O65" s="11">
        <f t="shared" si="33"/>
        <v>0</v>
      </c>
    </row>
    <row r="66" spans="1:17" ht="15" customHeight="1" x14ac:dyDescent="0.25">
      <c r="A66" s="13" t="s">
        <v>157</v>
      </c>
      <c r="B66" s="29" t="s">
        <v>57</v>
      </c>
      <c r="C66" s="39" t="s">
        <v>30</v>
      </c>
      <c r="D66" s="16">
        <f t="shared" si="30"/>
        <v>0.1</v>
      </c>
      <c r="E66" s="16">
        <v>0.1</v>
      </c>
      <c r="F66" s="16"/>
      <c r="G66" s="16"/>
      <c r="H66" s="9">
        <f t="shared" si="31"/>
        <v>0</v>
      </c>
      <c r="I66" s="10"/>
      <c r="J66" s="10"/>
      <c r="K66" s="206"/>
      <c r="L66" s="11">
        <f t="shared" si="32"/>
        <v>0.1</v>
      </c>
      <c r="M66" s="11">
        <f t="shared" si="33"/>
        <v>0.1</v>
      </c>
      <c r="N66" s="11">
        <f t="shared" si="33"/>
        <v>0</v>
      </c>
      <c r="O66" s="11">
        <f t="shared" si="33"/>
        <v>0</v>
      </c>
    </row>
    <row r="67" spans="1:17" ht="15" customHeight="1" x14ac:dyDescent="0.25">
      <c r="A67" s="242" t="s">
        <v>158</v>
      </c>
      <c r="B67" s="29" t="s">
        <v>58</v>
      </c>
      <c r="C67" s="39" t="s">
        <v>30</v>
      </c>
      <c r="D67" s="16">
        <f t="shared" si="30"/>
        <v>0.5</v>
      </c>
      <c r="E67" s="16">
        <v>0.5</v>
      </c>
      <c r="F67" s="16"/>
      <c r="G67" s="16"/>
      <c r="H67" s="9">
        <f t="shared" si="31"/>
        <v>0</v>
      </c>
      <c r="I67" s="10"/>
      <c r="J67" s="10"/>
      <c r="K67" s="206"/>
      <c r="L67" s="11">
        <f t="shared" si="32"/>
        <v>0.5</v>
      </c>
      <c r="M67" s="11">
        <f t="shared" si="33"/>
        <v>0.5</v>
      </c>
      <c r="N67" s="11">
        <f t="shared" si="33"/>
        <v>0</v>
      </c>
      <c r="O67" s="11">
        <f t="shared" si="33"/>
        <v>0</v>
      </c>
    </row>
    <row r="68" spans="1:17" ht="15" customHeight="1" x14ac:dyDescent="0.25">
      <c r="A68" s="38" t="s">
        <v>111</v>
      </c>
      <c r="B68" s="29" t="s">
        <v>394</v>
      </c>
      <c r="C68" s="39" t="s">
        <v>30</v>
      </c>
      <c r="D68" s="16">
        <f t="shared" si="30"/>
        <v>0.1</v>
      </c>
      <c r="E68" s="16">
        <v>0.1</v>
      </c>
      <c r="F68" s="16"/>
      <c r="G68" s="16"/>
      <c r="H68" s="9">
        <f t="shared" si="31"/>
        <v>0</v>
      </c>
      <c r="I68" s="10"/>
      <c r="J68" s="10"/>
      <c r="K68" s="206"/>
      <c r="L68" s="11">
        <f t="shared" si="32"/>
        <v>0.1</v>
      </c>
      <c r="M68" s="11">
        <f t="shared" si="33"/>
        <v>0.1</v>
      </c>
      <c r="N68" s="11">
        <f t="shared" si="33"/>
        <v>0</v>
      </c>
      <c r="O68" s="11">
        <f t="shared" si="33"/>
        <v>0</v>
      </c>
    </row>
    <row r="69" spans="1:17" ht="15" customHeight="1" x14ac:dyDescent="0.25">
      <c r="A69" s="40" t="s">
        <v>112</v>
      </c>
      <c r="B69" s="29" t="s">
        <v>396</v>
      </c>
      <c r="C69" s="39" t="s">
        <v>30</v>
      </c>
      <c r="D69" s="16">
        <f t="shared" si="30"/>
        <v>0.4</v>
      </c>
      <c r="E69" s="16">
        <v>0.4</v>
      </c>
      <c r="F69" s="16"/>
      <c r="G69" s="16"/>
      <c r="H69" s="9">
        <f t="shared" si="31"/>
        <v>0</v>
      </c>
      <c r="I69" s="10"/>
      <c r="J69" s="10"/>
      <c r="K69" s="206"/>
      <c r="L69" s="11">
        <f t="shared" si="32"/>
        <v>0.4</v>
      </c>
      <c r="M69" s="11">
        <f t="shared" si="33"/>
        <v>0.4</v>
      </c>
      <c r="N69" s="11">
        <f t="shared" si="33"/>
        <v>0</v>
      </c>
      <c r="O69" s="11">
        <f t="shared" si="33"/>
        <v>0</v>
      </c>
    </row>
    <row r="70" spans="1:17" x14ac:dyDescent="0.25">
      <c r="A70" s="32" t="s">
        <v>113</v>
      </c>
      <c r="B70" s="29" t="s">
        <v>67</v>
      </c>
      <c r="C70" s="39" t="s">
        <v>30</v>
      </c>
      <c r="D70" s="16">
        <f t="shared" si="30"/>
        <v>0.1</v>
      </c>
      <c r="E70" s="16">
        <v>0.1</v>
      </c>
      <c r="F70" s="16"/>
      <c r="G70" s="16"/>
      <c r="H70" s="9">
        <f t="shared" si="31"/>
        <v>0</v>
      </c>
      <c r="I70" s="10"/>
      <c r="J70" s="10"/>
      <c r="K70" s="206"/>
      <c r="L70" s="11">
        <f t="shared" si="32"/>
        <v>0.1</v>
      </c>
      <c r="M70" s="11">
        <f t="shared" si="33"/>
        <v>0.1</v>
      </c>
      <c r="N70" s="11">
        <f t="shared" si="33"/>
        <v>0</v>
      </c>
      <c r="O70" s="11">
        <f t="shared" si="33"/>
        <v>0</v>
      </c>
      <c r="P70" s="37"/>
      <c r="Q70" s="37"/>
    </row>
    <row r="71" spans="1:17" x14ac:dyDescent="0.25">
      <c r="A71" s="32" t="s">
        <v>114</v>
      </c>
      <c r="B71" s="29" t="s">
        <v>28</v>
      </c>
      <c r="C71" s="39" t="s">
        <v>30</v>
      </c>
      <c r="D71" s="16">
        <f t="shared" si="30"/>
        <v>3.7</v>
      </c>
      <c r="E71" s="16">
        <v>3.7</v>
      </c>
      <c r="F71" s="16"/>
      <c r="G71" s="16"/>
      <c r="H71" s="9">
        <f t="shared" si="31"/>
        <v>0</v>
      </c>
      <c r="I71" s="10"/>
      <c r="J71" s="10"/>
      <c r="K71" s="206"/>
      <c r="L71" s="11">
        <f t="shared" si="32"/>
        <v>3.7</v>
      </c>
      <c r="M71" s="11">
        <f t="shared" si="33"/>
        <v>3.7</v>
      </c>
      <c r="N71" s="11">
        <f t="shared" si="33"/>
        <v>0</v>
      </c>
      <c r="O71" s="11">
        <f t="shared" si="33"/>
        <v>0</v>
      </c>
      <c r="P71" s="37"/>
      <c r="Q71" s="37"/>
    </row>
    <row r="72" spans="1:17" ht="15" customHeight="1" x14ac:dyDescent="0.25">
      <c r="A72" s="32" t="s">
        <v>115</v>
      </c>
      <c r="B72" s="12" t="s">
        <v>29</v>
      </c>
      <c r="C72" s="39" t="s">
        <v>30</v>
      </c>
      <c r="D72" s="16">
        <f t="shared" si="30"/>
        <v>2.6</v>
      </c>
      <c r="E72" s="16">
        <v>2.6</v>
      </c>
      <c r="F72" s="16"/>
      <c r="G72" s="16"/>
      <c r="H72" s="9">
        <f t="shared" si="31"/>
        <v>0</v>
      </c>
      <c r="I72" s="10"/>
      <c r="J72" s="10"/>
      <c r="K72" s="206"/>
      <c r="L72" s="11">
        <f t="shared" si="32"/>
        <v>2.6</v>
      </c>
      <c r="M72" s="11">
        <f t="shared" si="33"/>
        <v>2.6</v>
      </c>
      <c r="N72" s="11">
        <f t="shared" si="33"/>
        <v>0</v>
      </c>
      <c r="O72" s="11">
        <f t="shared" si="33"/>
        <v>0</v>
      </c>
      <c r="P72" s="37"/>
      <c r="Q72" s="37"/>
    </row>
    <row r="73" spans="1:17" x14ac:dyDescent="0.25">
      <c r="A73" s="32" t="s">
        <v>166</v>
      </c>
      <c r="B73" s="41" t="s">
        <v>64</v>
      </c>
      <c r="C73" s="39" t="s">
        <v>30</v>
      </c>
      <c r="D73" s="16">
        <f t="shared" si="30"/>
        <v>3</v>
      </c>
      <c r="E73" s="16">
        <v>3</v>
      </c>
      <c r="F73" s="16"/>
      <c r="G73" s="16"/>
      <c r="H73" s="9">
        <f t="shared" si="31"/>
        <v>0</v>
      </c>
      <c r="I73" s="10"/>
      <c r="J73" s="10"/>
      <c r="K73" s="206"/>
      <c r="L73" s="11">
        <f t="shared" si="32"/>
        <v>3</v>
      </c>
      <c r="M73" s="11">
        <f t="shared" si="33"/>
        <v>3</v>
      </c>
      <c r="N73" s="11">
        <f t="shared" si="33"/>
        <v>0</v>
      </c>
      <c r="O73" s="11">
        <f t="shared" si="33"/>
        <v>0</v>
      </c>
    </row>
    <row r="74" spans="1:17" ht="15.95" customHeight="1" x14ac:dyDescent="0.25">
      <c r="A74" s="443" t="s">
        <v>116</v>
      </c>
      <c r="B74" s="44" t="s">
        <v>179</v>
      </c>
      <c r="C74" s="78"/>
      <c r="D74" s="264">
        <f>E74+G74</f>
        <v>15.299999999999999</v>
      </c>
      <c r="E74" s="23">
        <f>SUM(E65:E73)</f>
        <v>15.299999999999999</v>
      </c>
      <c r="F74" s="23">
        <f t="shared" ref="F74:G74" si="34">SUM(F65:F73)</f>
        <v>0</v>
      </c>
      <c r="G74" s="23">
        <f t="shared" si="34"/>
        <v>0</v>
      </c>
      <c r="H74" s="24">
        <f t="shared" si="31"/>
        <v>0</v>
      </c>
      <c r="I74" s="24">
        <f t="shared" ref="I74" si="35">SUM(I65:I73)</f>
        <v>0</v>
      </c>
      <c r="J74" s="24">
        <f t="shared" ref="J74" si="36">SUM(J65:J73)</f>
        <v>0</v>
      </c>
      <c r="K74" s="24">
        <f t="shared" ref="K74" si="37">SUM(K65:K73)</f>
        <v>0</v>
      </c>
      <c r="L74" s="21">
        <f t="shared" si="32"/>
        <v>15.299999999999999</v>
      </c>
      <c r="M74" s="21">
        <f t="shared" ref="M74" si="38">SUM(M65:M73)</f>
        <v>15.299999999999999</v>
      </c>
      <c r="N74" s="21">
        <f t="shared" ref="N74" si="39">SUM(N65:N73)</f>
        <v>0</v>
      </c>
      <c r="O74" s="21">
        <f t="shared" ref="O74" si="40">SUM(O65:O73)</f>
        <v>0</v>
      </c>
    </row>
    <row r="75" spans="1:17" ht="17.25" customHeight="1" x14ac:dyDescent="0.25">
      <c r="A75" s="32" t="s">
        <v>117</v>
      </c>
      <c r="B75" s="600" t="s">
        <v>68</v>
      </c>
      <c r="C75" s="601"/>
      <c r="D75" s="601"/>
      <c r="E75" s="601"/>
      <c r="F75" s="601"/>
      <c r="G75" s="601"/>
      <c r="H75" s="601"/>
      <c r="I75" s="601"/>
      <c r="J75" s="601"/>
      <c r="K75" s="601"/>
      <c r="L75" s="601"/>
      <c r="M75" s="601"/>
      <c r="N75" s="601"/>
      <c r="O75" s="602"/>
    </row>
    <row r="76" spans="1:17" ht="17.25" customHeight="1" x14ac:dyDescent="0.25">
      <c r="A76" s="32" t="s">
        <v>118</v>
      </c>
      <c r="B76" s="6" t="s">
        <v>20</v>
      </c>
      <c r="C76" s="97" t="s">
        <v>24</v>
      </c>
      <c r="D76" s="16">
        <f t="shared" ref="D76" si="41">E76+G76</f>
        <v>202.39999999999998</v>
      </c>
      <c r="E76" s="16">
        <v>136.19999999999999</v>
      </c>
      <c r="F76" s="16"/>
      <c r="G76" s="16">
        <v>66.2</v>
      </c>
      <c r="H76" s="9">
        <f t="shared" ref="H76" si="42">I76+K76</f>
        <v>0</v>
      </c>
      <c r="I76" s="10"/>
      <c r="J76" s="10"/>
      <c r="K76" s="206"/>
      <c r="L76" s="11">
        <f t="shared" ref="L76" si="43">M76+O76</f>
        <v>202.39999999999998</v>
      </c>
      <c r="M76" s="11">
        <f t="shared" ref="M76" si="44">E76+I76</f>
        <v>136.19999999999999</v>
      </c>
      <c r="N76" s="11">
        <f t="shared" ref="N76" si="45">F76+J76</f>
        <v>0</v>
      </c>
      <c r="O76" s="11">
        <f t="shared" ref="O76" si="46">G76+K76</f>
        <v>66.2</v>
      </c>
    </row>
    <row r="77" spans="1:17" ht="15" customHeight="1" x14ac:dyDescent="0.25">
      <c r="A77" s="32" t="s">
        <v>119</v>
      </c>
      <c r="B77" s="12" t="s">
        <v>52</v>
      </c>
      <c r="C77" s="81" t="s">
        <v>24</v>
      </c>
      <c r="D77" s="16">
        <f t="shared" ref="D77:D79" si="47">E77+G77</f>
        <v>4.2</v>
      </c>
      <c r="E77" s="16">
        <v>4.2</v>
      </c>
      <c r="F77" s="16"/>
      <c r="G77" s="16"/>
      <c r="H77" s="9">
        <f t="shared" ref="H77:H80" si="48">I77+K77</f>
        <v>0</v>
      </c>
      <c r="I77" s="10"/>
      <c r="J77" s="10"/>
      <c r="K77" s="206"/>
      <c r="L77" s="12">
        <f t="shared" ref="L77:L80" si="49">M77+O77</f>
        <v>4.2</v>
      </c>
      <c r="M77" s="12">
        <f t="shared" ref="M77:O79" si="50">E77+I77</f>
        <v>4.2</v>
      </c>
      <c r="N77" s="12">
        <f t="shared" si="50"/>
        <v>0</v>
      </c>
      <c r="O77" s="12">
        <f t="shared" si="50"/>
        <v>0</v>
      </c>
    </row>
    <row r="78" spans="1:17" ht="15" customHeight="1" x14ac:dyDescent="0.25">
      <c r="A78" s="38" t="s">
        <v>120</v>
      </c>
      <c r="B78" s="29" t="s">
        <v>53</v>
      </c>
      <c r="C78" s="30" t="s">
        <v>24</v>
      </c>
      <c r="D78" s="16">
        <f t="shared" si="47"/>
        <v>2.2999999999999998</v>
      </c>
      <c r="E78" s="16">
        <v>2.2999999999999998</v>
      </c>
      <c r="F78" s="16"/>
      <c r="G78" s="16"/>
      <c r="H78" s="9">
        <f t="shared" si="48"/>
        <v>0</v>
      </c>
      <c r="I78" s="10"/>
      <c r="J78" s="10"/>
      <c r="K78" s="206"/>
      <c r="L78" s="12">
        <f t="shared" si="49"/>
        <v>2.2999999999999998</v>
      </c>
      <c r="M78" s="12">
        <f t="shared" si="50"/>
        <v>2.2999999999999998</v>
      </c>
      <c r="N78" s="12">
        <f t="shared" si="50"/>
        <v>0</v>
      </c>
      <c r="O78" s="12">
        <f t="shared" si="50"/>
        <v>0</v>
      </c>
    </row>
    <row r="79" spans="1:17" s="37" customFormat="1" ht="15" customHeight="1" x14ac:dyDescent="0.25">
      <c r="A79" s="38" t="s">
        <v>162</v>
      </c>
      <c r="B79" s="12" t="s">
        <v>69</v>
      </c>
      <c r="C79" s="30" t="s">
        <v>24</v>
      </c>
      <c r="D79" s="16">
        <f t="shared" si="47"/>
        <v>5.7</v>
      </c>
      <c r="E79" s="16">
        <v>5.7</v>
      </c>
      <c r="F79" s="16"/>
      <c r="G79" s="16"/>
      <c r="H79" s="9">
        <f t="shared" si="48"/>
        <v>0</v>
      </c>
      <c r="I79" s="10"/>
      <c r="J79" s="10"/>
      <c r="K79" s="206"/>
      <c r="L79" s="12">
        <f t="shared" si="49"/>
        <v>5.7</v>
      </c>
      <c r="M79" s="12">
        <f t="shared" si="50"/>
        <v>5.7</v>
      </c>
      <c r="N79" s="12">
        <f t="shared" si="50"/>
        <v>0</v>
      </c>
      <c r="O79" s="12">
        <f t="shared" si="50"/>
        <v>0</v>
      </c>
      <c r="P79" s="2"/>
      <c r="Q79" s="2"/>
    </row>
    <row r="80" spans="1:17" ht="15.95" customHeight="1" x14ac:dyDescent="0.25">
      <c r="A80" s="444" t="s">
        <v>121</v>
      </c>
      <c r="B80" s="245" t="s">
        <v>180</v>
      </c>
      <c r="C80" s="25"/>
      <c r="D80" s="264">
        <f>E80+G80</f>
        <v>214.59999999999997</v>
      </c>
      <c r="E80" s="23">
        <f>SUM(E76:E79)</f>
        <v>148.39999999999998</v>
      </c>
      <c r="F80" s="23">
        <f t="shared" ref="F80:G80" si="51">SUM(F76:F79)</f>
        <v>0</v>
      </c>
      <c r="G80" s="23">
        <f t="shared" si="51"/>
        <v>66.2</v>
      </c>
      <c r="H80" s="24">
        <f t="shared" si="48"/>
        <v>0</v>
      </c>
      <c r="I80" s="24">
        <f t="shared" ref="I80" si="52">SUM(I76:I79)</f>
        <v>0</v>
      </c>
      <c r="J80" s="24">
        <f t="shared" ref="J80" si="53">SUM(J76:J79)</f>
        <v>0</v>
      </c>
      <c r="K80" s="24">
        <f t="shared" ref="K80" si="54">SUM(K76:K79)</f>
        <v>0</v>
      </c>
      <c r="L80" s="21">
        <f t="shared" si="49"/>
        <v>214.59999999999997</v>
      </c>
      <c r="M80" s="21">
        <f t="shared" ref="M80" si="55">SUM(M76:M79)</f>
        <v>148.39999999999998</v>
      </c>
      <c r="N80" s="21">
        <f t="shared" ref="N80" si="56">SUM(N76:N79)</f>
        <v>0</v>
      </c>
      <c r="O80" s="21">
        <f t="shared" ref="O80" si="57">SUM(O76:O79)</f>
        <v>66.2</v>
      </c>
    </row>
    <row r="81" spans="1:15" ht="18" customHeight="1" x14ac:dyDescent="0.25">
      <c r="A81" s="32" t="s">
        <v>122</v>
      </c>
      <c r="B81" s="696" t="s">
        <v>488</v>
      </c>
      <c r="C81" s="697"/>
      <c r="D81" s="697"/>
      <c r="E81" s="697"/>
      <c r="F81" s="697"/>
      <c r="G81" s="697"/>
      <c r="H81" s="697"/>
      <c r="I81" s="697"/>
      <c r="J81" s="697"/>
      <c r="K81" s="697"/>
      <c r="L81" s="697"/>
      <c r="M81" s="697"/>
      <c r="N81" s="697"/>
      <c r="O81" s="698"/>
    </row>
    <row r="82" spans="1:15" ht="15.75" customHeight="1" x14ac:dyDescent="0.25">
      <c r="A82" s="32" t="s">
        <v>123</v>
      </c>
      <c r="B82" s="600" t="s">
        <v>6</v>
      </c>
      <c r="C82" s="601"/>
      <c r="D82" s="601"/>
      <c r="E82" s="601"/>
      <c r="F82" s="601"/>
      <c r="G82" s="601"/>
      <c r="H82" s="601"/>
      <c r="I82" s="601"/>
      <c r="J82" s="601"/>
      <c r="K82" s="601"/>
      <c r="L82" s="601"/>
      <c r="M82" s="601"/>
      <c r="N82" s="601"/>
      <c r="O82" s="602"/>
    </row>
    <row r="83" spans="1:15" ht="15" customHeight="1" x14ac:dyDescent="0.25">
      <c r="A83" s="32" t="s">
        <v>124</v>
      </c>
      <c r="B83" s="35" t="s">
        <v>12</v>
      </c>
      <c r="C83" s="15" t="s">
        <v>9</v>
      </c>
      <c r="D83" s="16">
        <f t="shared" ref="D83:D85" si="58">E83+G83</f>
        <v>0.2</v>
      </c>
      <c r="E83" s="16">
        <v>0.2</v>
      </c>
      <c r="F83" s="16"/>
      <c r="G83" s="16"/>
      <c r="H83" s="10">
        <f t="shared" ref="H83:H86" si="59">I83+K83</f>
        <v>0</v>
      </c>
      <c r="I83" s="10"/>
      <c r="J83" s="10"/>
      <c r="K83" s="10"/>
      <c r="L83" s="12">
        <f t="shared" ref="L83:L86" si="60">M83+O83</f>
        <v>0.2</v>
      </c>
      <c r="M83" s="12">
        <f t="shared" ref="M83:O85" si="61">E83+I83</f>
        <v>0.2</v>
      </c>
      <c r="N83" s="12">
        <f t="shared" si="61"/>
        <v>0</v>
      </c>
      <c r="O83" s="12">
        <f t="shared" si="61"/>
        <v>0</v>
      </c>
    </row>
    <row r="84" spans="1:15" ht="15" hidden="1" customHeight="1" x14ac:dyDescent="0.25">
      <c r="A84" s="32" t="s">
        <v>127</v>
      </c>
      <c r="B84" s="35" t="s">
        <v>13</v>
      </c>
      <c r="C84" s="15" t="s">
        <v>9</v>
      </c>
      <c r="D84" s="16">
        <f t="shared" si="58"/>
        <v>0</v>
      </c>
      <c r="E84" s="16"/>
      <c r="F84" s="16"/>
      <c r="G84" s="16"/>
      <c r="H84" s="10">
        <f t="shared" si="59"/>
        <v>0</v>
      </c>
      <c r="I84" s="10"/>
      <c r="J84" s="10"/>
      <c r="K84" s="10"/>
      <c r="L84" s="12">
        <f t="shared" si="60"/>
        <v>0</v>
      </c>
      <c r="M84" s="12">
        <f t="shared" si="61"/>
        <v>0</v>
      </c>
      <c r="N84" s="12">
        <f t="shared" si="61"/>
        <v>0</v>
      </c>
      <c r="O84" s="12">
        <f t="shared" si="61"/>
        <v>0</v>
      </c>
    </row>
    <row r="85" spans="1:15" ht="15" customHeight="1" x14ac:dyDescent="0.25">
      <c r="A85" s="32" t="s">
        <v>125</v>
      </c>
      <c r="B85" s="12" t="s">
        <v>170</v>
      </c>
      <c r="C85" s="422" t="s">
        <v>21</v>
      </c>
      <c r="D85" s="16">
        <f t="shared" si="58"/>
        <v>0.1</v>
      </c>
      <c r="E85" s="16">
        <v>0.1</v>
      </c>
      <c r="F85" s="16"/>
      <c r="G85" s="16"/>
      <c r="H85" s="10">
        <f t="shared" si="59"/>
        <v>0</v>
      </c>
      <c r="I85" s="10"/>
      <c r="J85" s="10"/>
      <c r="K85" s="10"/>
      <c r="L85" s="12">
        <f t="shared" si="60"/>
        <v>0.1</v>
      </c>
      <c r="M85" s="12">
        <f t="shared" si="61"/>
        <v>0.1</v>
      </c>
      <c r="N85" s="12">
        <f t="shared" si="61"/>
        <v>0</v>
      </c>
      <c r="O85" s="12">
        <f t="shared" si="61"/>
        <v>0</v>
      </c>
    </row>
    <row r="86" spans="1:15" ht="15" customHeight="1" x14ac:dyDescent="0.25">
      <c r="A86" s="445" t="s">
        <v>126</v>
      </c>
      <c r="B86" s="21" t="s">
        <v>174</v>
      </c>
      <c r="C86" s="28"/>
      <c r="D86" s="264">
        <f>E86+G86</f>
        <v>0.30000000000000004</v>
      </c>
      <c r="E86" s="23">
        <f>SUM(E83:E85)</f>
        <v>0.30000000000000004</v>
      </c>
      <c r="F86" s="23">
        <f t="shared" ref="F86:G86" si="62">SUM(F83:F85)</f>
        <v>0</v>
      </c>
      <c r="G86" s="23">
        <f t="shared" si="62"/>
        <v>0</v>
      </c>
      <c r="H86" s="24">
        <f t="shared" si="59"/>
        <v>0</v>
      </c>
      <c r="I86" s="24">
        <f t="shared" ref="I86" si="63">SUM(I83:I85)</f>
        <v>0</v>
      </c>
      <c r="J86" s="24">
        <f t="shared" ref="J86" si="64">SUM(J83:J85)</f>
        <v>0</v>
      </c>
      <c r="K86" s="24">
        <f t="shared" ref="K86" si="65">SUM(K83:K85)</f>
        <v>0</v>
      </c>
      <c r="L86" s="21">
        <f t="shared" si="60"/>
        <v>0.30000000000000004</v>
      </c>
      <c r="M86" s="21">
        <f t="shared" ref="M86" si="66">SUM(M83:M85)</f>
        <v>0.30000000000000004</v>
      </c>
      <c r="N86" s="21">
        <f t="shared" ref="N86" si="67">SUM(N83:N85)</f>
        <v>0</v>
      </c>
      <c r="O86" s="21">
        <f t="shared" ref="O86" si="68">SUM(O83:O85)</f>
        <v>0</v>
      </c>
    </row>
    <row r="87" spans="1:15" ht="18.75" customHeight="1" x14ac:dyDescent="0.25">
      <c r="A87" s="32" t="s">
        <v>127</v>
      </c>
      <c r="B87" s="600" t="s">
        <v>59</v>
      </c>
      <c r="C87" s="601"/>
      <c r="D87" s="601"/>
      <c r="E87" s="601"/>
      <c r="F87" s="601"/>
      <c r="G87" s="601"/>
      <c r="H87" s="601"/>
      <c r="I87" s="601"/>
      <c r="J87" s="601"/>
      <c r="K87" s="601"/>
      <c r="L87" s="601"/>
      <c r="M87" s="601"/>
      <c r="N87" s="601"/>
      <c r="O87" s="602"/>
    </row>
    <row r="88" spans="1:15" ht="15" customHeight="1" x14ac:dyDescent="0.25">
      <c r="A88" s="32" t="s">
        <v>128</v>
      </c>
      <c r="B88" s="35" t="s">
        <v>12</v>
      </c>
      <c r="C88" s="15" t="s">
        <v>22</v>
      </c>
      <c r="D88" s="16">
        <f t="shared" ref="D88:D90" si="69">E88+G88</f>
        <v>0.1</v>
      </c>
      <c r="E88" s="16">
        <v>0.1</v>
      </c>
      <c r="F88" s="16"/>
      <c r="G88" s="16"/>
      <c r="H88" s="10">
        <f t="shared" ref="H88:H91" si="70">I88+K88</f>
        <v>0</v>
      </c>
      <c r="I88" s="10"/>
      <c r="J88" s="10"/>
      <c r="K88" s="10"/>
      <c r="L88" s="12">
        <f t="shared" ref="L88:L91" si="71">M88+O88</f>
        <v>0.1</v>
      </c>
      <c r="M88" s="12">
        <f t="shared" ref="M88:M90" si="72">E88+I88</f>
        <v>0.1</v>
      </c>
      <c r="N88" s="12">
        <f t="shared" ref="N88:N90" si="73">F88+J88</f>
        <v>0</v>
      </c>
      <c r="O88" s="12">
        <f t="shared" ref="O88:O90" si="74">G88+K88</f>
        <v>0</v>
      </c>
    </row>
    <row r="89" spans="1:15" ht="15" hidden="1" customHeight="1" x14ac:dyDescent="0.25">
      <c r="A89" s="32" t="s">
        <v>131</v>
      </c>
      <c r="B89" s="35" t="s">
        <v>13</v>
      </c>
      <c r="C89" s="15" t="s">
        <v>9</v>
      </c>
      <c r="D89" s="16">
        <f t="shared" si="69"/>
        <v>0</v>
      </c>
      <c r="E89" s="16"/>
      <c r="F89" s="16"/>
      <c r="G89" s="16"/>
      <c r="H89" s="10">
        <f t="shared" si="70"/>
        <v>0</v>
      </c>
      <c r="I89" s="10"/>
      <c r="J89" s="10"/>
      <c r="K89" s="10"/>
      <c r="L89" s="12">
        <f t="shared" si="71"/>
        <v>0</v>
      </c>
      <c r="M89" s="12">
        <f t="shared" si="72"/>
        <v>0</v>
      </c>
      <c r="N89" s="12">
        <f t="shared" si="73"/>
        <v>0</v>
      </c>
      <c r="O89" s="12">
        <f t="shared" si="74"/>
        <v>0</v>
      </c>
    </row>
    <row r="90" spans="1:15" ht="15" customHeight="1" x14ac:dyDescent="0.25">
      <c r="A90" s="32" t="s">
        <v>129</v>
      </c>
      <c r="B90" s="12" t="s">
        <v>15</v>
      </c>
      <c r="C90" s="15" t="s">
        <v>22</v>
      </c>
      <c r="D90" s="16">
        <f t="shared" si="69"/>
        <v>0.1</v>
      </c>
      <c r="E90" s="16">
        <v>0.1</v>
      </c>
      <c r="F90" s="16"/>
      <c r="G90" s="16"/>
      <c r="H90" s="10">
        <f t="shared" si="70"/>
        <v>0</v>
      </c>
      <c r="I90" s="10"/>
      <c r="J90" s="10"/>
      <c r="K90" s="10"/>
      <c r="L90" s="12">
        <f t="shared" si="71"/>
        <v>0.1</v>
      </c>
      <c r="M90" s="12">
        <f t="shared" si="72"/>
        <v>0.1</v>
      </c>
      <c r="N90" s="12">
        <f t="shared" si="73"/>
        <v>0</v>
      </c>
      <c r="O90" s="12">
        <f t="shared" si="74"/>
        <v>0</v>
      </c>
    </row>
    <row r="91" spans="1:15" ht="15" customHeight="1" x14ac:dyDescent="0.25">
      <c r="A91" s="445" t="s">
        <v>130</v>
      </c>
      <c r="B91" s="21" t="s">
        <v>175</v>
      </c>
      <c r="C91" s="28"/>
      <c r="D91" s="264">
        <f>E91+G91</f>
        <v>0.2</v>
      </c>
      <c r="E91" s="23">
        <f>SUM(E88:E90)</f>
        <v>0.2</v>
      </c>
      <c r="F91" s="23">
        <f t="shared" ref="F91:G91" si="75">SUM(F88:F90)</f>
        <v>0</v>
      </c>
      <c r="G91" s="23">
        <f t="shared" si="75"/>
        <v>0</v>
      </c>
      <c r="H91" s="24">
        <f t="shared" si="70"/>
        <v>0</v>
      </c>
      <c r="I91" s="24">
        <f t="shared" ref="I91:K91" si="76">SUM(I88:I90)</f>
        <v>0</v>
      </c>
      <c r="J91" s="24">
        <f t="shared" si="76"/>
        <v>0</v>
      </c>
      <c r="K91" s="24">
        <f t="shared" si="76"/>
        <v>0</v>
      </c>
      <c r="L91" s="21">
        <f t="shared" si="71"/>
        <v>0.2</v>
      </c>
      <c r="M91" s="21">
        <f t="shared" ref="M91:O91" si="77">SUM(M88:M90)</f>
        <v>0.2</v>
      </c>
      <c r="N91" s="21">
        <f t="shared" si="77"/>
        <v>0</v>
      </c>
      <c r="O91" s="21">
        <f t="shared" si="77"/>
        <v>0</v>
      </c>
    </row>
    <row r="92" spans="1:15" ht="15.95" customHeight="1" x14ac:dyDescent="0.25">
      <c r="A92" s="32" t="s">
        <v>131</v>
      </c>
      <c r="B92" s="600" t="s">
        <v>63</v>
      </c>
      <c r="C92" s="601"/>
      <c r="D92" s="601"/>
      <c r="E92" s="601"/>
      <c r="F92" s="601"/>
      <c r="G92" s="601"/>
      <c r="H92" s="601"/>
      <c r="I92" s="601"/>
      <c r="J92" s="601"/>
      <c r="K92" s="601"/>
      <c r="L92" s="601"/>
      <c r="M92" s="601"/>
      <c r="N92" s="601"/>
      <c r="O92" s="601"/>
    </row>
    <row r="93" spans="1:15" ht="15" customHeight="1" x14ac:dyDescent="0.25">
      <c r="A93" s="32" t="s">
        <v>132</v>
      </c>
      <c r="B93" s="35" t="s">
        <v>20</v>
      </c>
      <c r="C93" s="15" t="s">
        <v>32</v>
      </c>
      <c r="D93" s="16">
        <f>E93+G93</f>
        <v>1.7</v>
      </c>
      <c r="E93" s="16"/>
      <c r="F93" s="16"/>
      <c r="G93" s="16">
        <v>1.7</v>
      </c>
      <c r="H93" s="10">
        <f t="shared" ref="H93:H94" si="78">I93+K93</f>
        <v>0</v>
      </c>
      <c r="I93" s="10"/>
      <c r="J93" s="10"/>
      <c r="K93" s="10"/>
      <c r="L93" s="12">
        <f t="shared" ref="L93:L94" si="79">M93+O93</f>
        <v>1.7</v>
      </c>
      <c r="M93" s="12">
        <f t="shared" ref="M93:O93" si="80">E93+I93</f>
        <v>0</v>
      </c>
      <c r="N93" s="12">
        <f t="shared" si="80"/>
        <v>0</v>
      </c>
      <c r="O93" s="12">
        <f t="shared" si="80"/>
        <v>1.7</v>
      </c>
    </row>
    <row r="94" spans="1:15" ht="15.95" customHeight="1" x14ac:dyDescent="0.25">
      <c r="A94" s="445" t="s">
        <v>163</v>
      </c>
      <c r="B94" s="44" t="s">
        <v>176</v>
      </c>
      <c r="C94" s="78"/>
      <c r="D94" s="264">
        <f>E94+G94</f>
        <v>1.7</v>
      </c>
      <c r="E94" s="23">
        <f>E93</f>
        <v>0</v>
      </c>
      <c r="F94" s="23">
        <f t="shared" ref="F94:G94" si="81">F93</f>
        <v>0</v>
      </c>
      <c r="G94" s="23">
        <f t="shared" si="81"/>
        <v>1.7</v>
      </c>
      <c r="H94" s="24">
        <f t="shared" si="78"/>
        <v>0</v>
      </c>
      <c r="I94" s="24">
        <f t="shared" ref="I94" si="82">I93</f>
        <v>0</v>
      </c>
      <c r="J94" s="24">
        <f t="shared" ref="J94" si="83">J93</f>
        <v>0</v>
      </c>
      <c r="K94" s="24">
        <f t="shared" ref="K94" si="84">K93</f>
        <v>0</v>
      </c>
      <c r="L94" s="21">
        <f t="shared" si="79"/>
        <v>1.7</v>
      </c>
      <c r="M94" s="21">
        <f t="shared" ref="M94" si="85">M93</f>
        <v>0</v>
      </c>
      <c r="N94" s="21">
        <f t="shared" ref="N94" si="86">N93</f>
        <v>0</v>
      </c>
      <c r="O94" s="21">
        <f t="shared" ref="O94" si="87">O93</f>
        <v>1.7</v>
      </c>
    </row>
    <row r="95" spans="1:15" ht="15.95" customHeight="1" x14ac:dyDescent="0.25">
      <c r="A95" s="32" t="s">
        <v>133</v>
      </c>
      <c r="B95" s="600" t="s">
        <v>171</v>
      </c>
      <c r="C95" s="601"/>
      <c r="D95" s="601"/>
      <c r="E95" s="601"/>
      <c r="F95" s="601"/>
      <c r="G95" s="601"/>
      <c r="H95" s="601"/>
      <c r="I95" s="601"/>
      <c r="J95" s="601"/>
      <c r="K95" s="601"/>
      <c r="L95" s="601"/>
      <c r="M95" s="601"/>
      <c r="N95" s="601"/>
      <c r="O95" s="602"/>
    </row>
    <row r="96" spans="1:15" ht="15" customHeight="1" x14ac:dyDescent="0.25">
      <c r="A96" s="32" t="s">
        <v>134</v>
      </c>
      <c r="B96" s="29" t="s">
        <v>416</v>
      </c>
      <c r="C96" s="30" t="s">
        <v>51</v>
      </c>
      <c r="D96" s="16">
        <f t="shared" ref="D96:D115" si="88">E96+G96</f>
        <v>0.1</v>
      </c>
      <c r="E96" s="16">
        <v>0.1</v>
      </c>
      <c r="F96" s="16"/>
      <c r="G96" s="16"/>
      <c r="H96" s="10">
        <f t="shared" ref="H96:H124" si="89">I96+K96</f>
        <v>0</v>
      </c>
      <c r="I96" s="10"/>
      <c r="J96" s="10"/>
      <c r="K96" s="10"/>
      <c r="L96" s="12">
        <f t="shared" ref="L96:L124" si="90">M96+O96</f>
        <v>0.1</v>
      </c>
      <c r="M96" s="12">
        <f t="shared" ref="M96:O99" si="91">E96+I96</f>
        <v>0.1</v>
      </c>
      <c r="N96" s="12">
        <f t="shared" si="91"/>
        <v>0</v>
      </c>
      <c r="O96" s="12">
        <f t="shared" si="91"/>
        <v>0</v>
      </c>
    </row>
    <row r="97" spans="1:15" ht="15" customHeight="1" x14ac:dyDescent="0.25">
      <c r="A97" s="32" t="s">
        <v>135</v>
      </c>
      <c r="B97" s="12" t="s">
        <v>152</v>
      </c>
      <c r="C97" s="30" t="s">
        <v>51</v>
      </c>
      <c r="D97" s="16">
        <f t="shared" si="88"/>
        <v>0.3</v>
      </c>
      <c r="E97" s="16">
        <v>0.3</v>
      </c>
      <c r="F97" s="16"/>
      <c r="G97" s="16"/>
      <c r="H97" s="10">
        <f t="shared" si="89"/>
        <v>0</v>
      </c>
      <c r="I97" s="10"/>
      <c r="J97" s="10"/>
      <c r="K97" s="10"/>
      <c r="L97" s="12">
        <f t="shared" si="90"/>
        <v>0.3</v>
      </c>
      <c r="M97" s="12">
        <f t="shared" si="91"/>
        <v>0.3</v>
      </c>
      <c r="N97" s="12">
        <f t="shared" si="91"/>
        <v>0</v>
      </c>
      <c r="O97" s="12">
        <f t="shared" si="91"/>
        <v>0</v>
      </c>
    </row>
    <row r="98" spans="1:15" ht="15" customHeight="1" x14ac:dyDescent="0.25">
      <c r="A98" s="32" t="s">
        <v>136</v>
      </c>
      <c r="B98" s="29" t="s">
        <v>417</v>
      </c>
      <c r="C98" s="15" t="s">
        <v>51</v>
      </c>
      <c r="D98" s="16">
        <f t="shared" si="88"/>
        <v>0.6</v>
      </c>
      <c r="E98" s="16">
        <v>0.6</v>
      </c>
      <c r="F98" s="16"/>
      <c r="G98" s="16"/>
      <c r="H98" s="10">
        <f t="shared" si="89"/>
        <v>0</v>
      </c>
      <c r="I98" s="10"/>
      <c r="J98" s="10"/>
      <c r="K98" s="10"/>
      <c r="L98" s="12">
        <f t="shared" si="90"/>
        <v>0.6</v>
      </c>
      <c r="M98" s="12">
        <f t="shared" si="91"/>
        <v>0.6</v>
      </c>
      <c r="N98" s="12">
        <f t="shared" si="91"/>
        <v>0</v>
      </c>
      <c r="O98" s="12">
        <f t="shared" si="91"/>
        <v>0</v>
      </c>
    </row>
    <row r="99" spans="1:15" ht="15" customHeight="1" x14ac:dyDescent="0.25">
      <c r="A99" s="32" t="s">
        <v>137</v>
      </c>
      <c r="B99" s="29" t="s">
        <v>418</v>
      </c>
      <c r="C99" s="15" t="s">
        <v>51</v>
      </c>
      <c r="D99" s="16">
        <f t="shared" si="88"/>
        <v>0.3</v>
      </c>
      <c r="E99" s="16">
        <v>0.3</v>
      </c>
      <c r="F99" s="16"/>
      <c r="G99" s="16"/>
      <c r="H99" s="10">
        <f t="shared" si="89"/>
        <v>0</v>
      </c>
      <c r="I99" s="10"/>
      <c r="J99" s="10"/>
      <c r="K99" s="10"/>
      <c r="L99" s="12">
        <f t="shared" si="90"/>
        <v>0.3</v>
      </c>
      <c r="M99" s="12">
        <f t="shared" si="91"/>
        <v>0.3</v>
      </c>
      <c r="N99" s="12">
        <f t="shared" si="91"/>
        <v>0</v>
      </c>
      <c r="O99" s="12">
        <f t="shared" si="91"/>
        <v>0</v>
      </c>
    </row>
    <row r="100" spans="1:15" ht="15" customHeight="1" x14ac:dyDescent="0.25">
      <c r="A100" s="32" t="s">
        <v>138</v>
      </c>
      <c r="B100" s="33" t="s">
        <v>42</v>
      </c>
      <c r="C100" s="82" t="s">
        <v>51</v>
      </c>
      <c r="D100" s="16">
        <f t="shared" si="88"/>
        <v>0.2</v>
      </c>
      <c r="E100" s="16">
        <v>0.2</v>
      </c>
      <c r="F100" s="16"/>
      <c r="G100" s="16"/>
      <c r="H100" s="10">
        <f t="shared" si="89"/>
        <v>0</v>
      </c>
      <c r="I100" s="10"/>
      <c r="J100" s="10"/>
      <c r="K100" s="10"/>
      <c r="L100" s="12">
        <f t="shared" si="90"/>
        <v>0.2</v>
      </c>
      <c r="M100" s="12">
        <f t="shared" ref="M100:O123" si="92">E100+I100</f>
        <v>0.2</v>
      </c>
      <c r="N100" s="12">
        <f t="shared" si="92"/>
        <v>0</v>
      </c>
      <c r="O100" s="12">
        <f t="shared" si="92"/>
        <v>0</v>
      </c>
    </row>
    <row r="101" spans="1:15" ht="15" customHeight="1" x14ac:dyDescent="0.25">
      <c r="A101" s="32" t="s">
        <v>139</v>
      </c>
      <c r="B101" s="34" t="s">
        <v>393</v>
      </c>
      <c r="C101" s="82" t="s">
        <v>51</v>
      </c>
      <c r="D101" s="16">
        <f>E101+G101</f>
        <v>0.1</v>
      </c>
      <c r="E101" s="16">
        <v>0.1</v>
      </c>
      <c r="F101" s="16"/>
      <c r="G101" s="16"/>
      <c r="H101" s="10">
        <f>I101+K101</f>
        <v>0</v>
      </c>
      <c r="I101" s="10"/>
      <c r="J101" s="10"/>
      <c r="K101" s="10"/>
      <c r="L101" s="12">
        <f>M101+O101</f>
        <v>0.1</v>
      </c>
      <c r="M101" s="12">
        <f>E101+I101</f>
        <v>0.1</v>
      </c>
      <c r="N101" s="12">
        <f>F101+J101</f>
        <v>0</v>
      </c>
      <c r="O101" s="12">
        <f>G101+K101</f>
        <v>0</v>
      </c>
    </row>
    <row r="102" spans="1:15" ht="15" customHeight="1" x14ac:dyDescent="0.25">
      <c r="A102" s="32" t="s">
        <v>164</v>
      </c>
      <c r="B102" s="34" t="s">
        <v>41</v>
      </c>
      <c r="C102" s="82" t="s">
        <v>51</v>
      </c>
      <c r="D102" s="16">
        <f t="shared" si="88"/>
        <v>0.5</v>
      </c>
      <c r="E102" s="16">
        <v>0.5</v>
      </c>
      <c r="F102" s="16"/>
      <c r="G102" s="16"/>
      <c r="H102" s="10">
        <f t="shared" si="89"/>
        <v>0</v>
      </c>
      <c r="I102" s="10"/>
      <c r="J102" s="10"/>
      <c r="K102" s="10"/>
      <c r="L102" s="12">
        <f t="shared" si="90"/>
        <v>0.5</v>
      </c>
      <c r="M102" s="12">
        <f t="shared" si="92"/>
        <v>0.5</v>
      </c>
      <c r="N102" s="12">
        <f t="shared" si="92"/>
        <v>0</v>
      </c>
      <c r="O102" s="12">
        <f t="shared" si="92"/>
        <v>0</v>
      </c>
    </row>
    <row r="103" spans="1:15" ht="15" customHeight="1" x14ac:dyDescent="0.25">
      <c r="A103" s="32" t="s">
        <v>140</v>
      </c>
      <c r="B103" s="29" t="s">
        <v>161</v>
      </c>
      <c r="C103" s="30" t="s">
        <v>51</v>
      </c>
      <c r="D103" s="16">
        <f t="shared" si="88"/>
        <v>0.1</v>
      </c>
      <c r="E103" s="16">
        <v>0.1</v>
      </c>
      <c r="F103" s="16"/>
      <c r="G103" s="16"/>
      <c r="H103" s="10">
        <f t="shared" si="89"/>
        <v>0</v>
      </c>
      <c r="I103" s="10"/>
      <c r="J103" s="10"/>
      <c r="K103" s="10"/>
      <c r="L103" s="12">
        <f t="shared" si="90"/>
        <v>0.1</v>
      </c>
      <c r="M103" s="12">
        <f t="shared" si="92"/>
        <v>0.1</v>
      </c>
      <c r="N103" s="12">
        <f t="shared" si="92"/>
        <v>0</v>
      </c>
      <c r="O103" s="12">
        <f t="shared" si="92"/>
        <v>0</v>
      </c>
    </row>
    <row r="104" spans="1:15" ht="15" customHeight="1" x14ac:dyDescent="0.25">
      <c r="A104" s="32" t="s">
        <v>183</v>
      </c>
      <c r="B104" s="29" t="s">
        <v>153</v>
      </c>
      <c r="C104" s="30" t="s">
        <v>51</v>
      </c>
      <c r="D104" s="16">
        <f t="shared" si="88"/>
        <v>0.4</v>
      </c>
      <c r="E104" s="16">
        <v>0.4</v>
      </c>
      <c r="F104" s="16"/>
      <c r="G104" s="16"/>
      <c r="H104" s="10">
        <f t="shared" si="89"/>
        <v>0</v>
      </c>
      <c r="I104" s="10"/>
      <c r="J104" s="10"/>
      <c r="K104" s="10"/>
      <c r="L104" s="12">
        <f t="shared" si="90"/>
        <v>0.4</v>
      </c>
      <c r="M104" s="12">
        <f t="shared" si="92"/>
        <v>0.4</v>
      </c>
      <c r="N104" s="12">
        <f t="shared" si="92"/>
        <v>0</v>
      </c>
      <c r="O104" s="12">
        <f t="shared" si="92"/>
        <v>0</v>
      </c>
    </row>
    <row r="105" spans="1:15" ht="15" customHeight="1" x14ac:dyDescent="0.25">
      <c r="A105" s="32" t="s">
        <v>184</v>
      </c>
      <c r="B105" s="29" t="s">
        <v>34</v>
      </c>
      <c r="C105" s="30" t="s">
        <v>51</v>
      </c>
      <c r="D105" s="16">
        <f t="shared" si="88"/>
        <v>0.4</v>
      </c>
      <c r="E105" s="16">
        <v>0.4</v>
      </c>
      <c r="F105" s="16"/>
      <c r="G105" s="16"/>
      <c r="H105" s="10">
        <f t="shared" si="89"/>
        <v>0</v>
      </c>
      <c r="I105" s="10"/>
      <c r="J105" s="10"/>
      <c r="K105" s="10"/>
      <c r="L105" s="12">
        <f t="shared" si="90"/>
        <v>0.4</v>
      </c>
      <c r="M105" s="12">
        <f t="shared" si="92"/>
        <v>0.4</v>
      </c>
      <c r="N105" s="12">
        <f t="shared" si="92"/>
        <v>0</v>
      </c>
      <c r="O105" s="12">
        <f t="shared" si="92"/>
        <v>0</v>
      </c>
    </row>
    <row r="106" spans="1:15" ht="15" customHeight="1" x14ac:dyDescent="0.25">
      <c r="A106" s="32" t="s">
        <v>185</v>
      </c>
      <c r="B106" s="29" t="s">
        <v>36</v>
      </c>
      <c r="C106" s="30" t="s">
        <v>51</v>
      </c>
      <c r="D106" s="16">
        <f t="shared" si="88"/>
        <v>0.1</v>
      </c>
      <c r="E106" s="16">
        <v>0.1</v>
      </c>
      <c r="F106" s="16"/>
      <c r="G106" s="16"/>
      <c r="H106" s="10">
        <f t="shared" si="89"/>
        <v>0</v>
      </c>
      <c r="I106" s="10"/>
      <c r="J106" s="10"/>
      <c r="K106" s="10"/>
      <c r="L106" s="12">
        <f t="shared" si="90"/>
        <v>0.1</v>
      </c>
      <c r="M106" s="12">
        <f t="shared" si="92"/>
        <v>0.1</v>
      </c>
      <c r="N106" s="12">
        <f t="shared" si="92"/>
        <v>0</v>
      </c>
      <c r="O106" s="12">
        <f t="shared" si="92"/>
        <v>0</v>
      </c>
    </row>
    <row r="107" spans="1:15" ht="15" customHeight="1" x14ac:dyDescent="0.25">
      <c r="A107" s="32" t="s">
        <v>186</v>
      </c>
      <c r="B107" s="29" t="s">
        <v>38</v>
      </c>
      <c r="C107" s="30" t="s">
        <v>51</v>
      </c>
      <c r="D107" s="16">
        <f t="shared" si="88"/>
        <v>0.2</v>
      </c>
      <c r="E107" s="16">
        <v>0.2</v>
      </c>
      <c r="F107" s="16"/>
      <c r="G107" s="16"/>
      <c r="H107" s="10">
        <f t="shared" si="89"/>
        <v>0</v>
      </c>
      <c r="I107" s="10"/>
      <c r="J107" s="10"/>
      <c r="K107" s="10"/>
      <c r="L107" s="12">
        <f t="shared" si="90"/>
        <v>0.2</v>
      </c>
      <c r="M107" s="12">
        <f t="shared" si="92"/>
        <v>0.2</v>
      </c>
      <c r="N107" s="12">
        <f t="shared" si="92"/>
        <v>0</v>
      </c>
      <c r="O107" s="12">
        <f t="shared" si="92"/>
        <v>0</v>
      </c>
    </row>
    <row r="108" spans="1:15" ht="16.5" customHeight="1" x14ac:dyDescent="0.25">
      <c r="A108" s="32" t="s">
        <v>187</v>
      </c>
      <c r="B108" s="12" t="s">
        <v>37</v>
      </c>
      <c r="C108" s="30" t="s">
        <v>51</v>
      </c>
      <c r="D108" s="16">
        <f t="shared" si="88"/>
        <v>0.9</v>
      </c>
      <c r="E108" s="16">
        <v>0.9</v>
      </c>
      <c r="F108" s="16"/>
      <c r="G108" s="16"/>
      <c r="H108" s="10">
        <f t="shared" si="89"/>
        <v>0</v>
      </c>
      <c r="I108" s="10"/>
      <c r="J108" s="10"/>
      <c r="K108" s="10"/>
      <c r="L108" s="12">
        <f t="shared" si="90"/>
        <v>0.9</v>
      </c>
      <c r="M108" s="12">
        <f t="shared" si="92"/>
        <v>0.9</v>
      </c>
      <c r="N108" s="12">
        <f t="shared" si="92"/>
        <v>0</v>
      </c>
      <c r="O108" s="12">
        <f t="shared" si="92"/>
        <v>0</v>
      </c>
    </row>
    <row r="109" spans="1:15" x14ac:dyDescent="0.25">
      <c r="A109" s="32" t="s">
        <v>188</v>
      </c>
      <c r="B109" s="35" t="s">
        <v>35</v>
      </c>
      <c r="C109" s="15" t="s">
        <v>51</v>
      </c>
      <c r="D109" s="16">
        <f t="shared" si="88"/>
        <v>0.3</v>
      </c>
      <c r="E109" s="16">
        <v>0.3</v>
      </c>
      <c r="F109" s="16"/>
      <c r="G109" s="16"/>
      <c r="H109" s="10">
        <f t="shared" si="89"/>
        <v>0</v>
      </c>
      <c r="I109" s="10"/>
      <c r="J109" s="10"/>
      <c r="K109" s="10"/>
      <c r="L109" s="12">
        <f t="shared" si="90"/>
        <v>0.3</v>
      </c>
      <c r="M109" s="12">
        <f t="shared" si="92"/>
        <v>0.3</v>
      </c>
      <c r="N109" s="12">
        <f t="shared" si="92"/>
        <v>0</v>
      </c>
      <c r="O109" s="12">
        <f t="shared" si="92"/>
        <v>0</v>
      </c>
    </row>
    <row r="110" spans="1:15" ht="15" customHeight="1" x14ac:dyDescent="0.25">
      <c r="A110" s="32" t="s">
        <v>189</v>
      </c>
      <c r="B110" s="36" t="s">
        <v>40</v>
      </c>
      <c r="C110" s="15" t="s">
        <v>51</v>
      </c>
      <c r="D110" s="16">
        <f t="shared" si="88"/>
        <v>0.9</v>
      </c>
      <c r="E110" s="16">
        <v>0.9</v>
      </c>
      <c r="F110" s="16"/>
      <c r="G110" s="16"/>
      <c r="H110" s="10">
        <f t="shared" si="89"/>
        <v>0</v>
      </c>
      <c r="I110" s="10"/>
      <c r="J110" s="10"/>
      <c r="K110" s="10"/>
      <c r="L110" s="12">
        <f t="shared" si="90"/>
        <v>0.9</v>
      </c>
      <c r="M110" s="12">
        <f t="shared" si="92"/>
        <v>0.9</v>
      </c>
      <c r="N110" s="12">
        <f t="shared" si="92"/>
        <v>0</v>
      </c>
      <c r="O110" s="12">
        <f t="shared" si="92"/>
        <v>0</v>
      </c>
    </row>
    <row r="111" spans="1:15" ht="15" customHeight="1" x14ac:dyDescent="0.25">
      <c r="A111" s="32" t="s">
        <v>190</v>
      </c>
      <c r="B111" s="35" t="s">
        <v>49</v>
      </c>
      <c r="C111" s="15" t="s">
        <v>51</v>
      </c>
      <c r="D111" s="16">
        <f t="shared" si="88"/>
        <v>0.3</v>
      </c>
      <c r="E111" s="16">
        <v>0.3</v>
      </c>
      <c r="F111" s="16">
        <v>0.2</v>
      </c>
      <c r="G111" s="16"/>
      <c r="H111" s="10">
        <f t="shared" si="89"/>
        <v>0</v>
      </c>
      <c r="I111" s="10"/>
      <c r="J111" s="10"/>
      <c r="K111" s="10"/>
      <c r="L111" s="12">
        <f t="shared" si="90"/>
        <v>0.3</v>
      </c>
      <c r="M111" s="12">
        <f t="shared" si="92"/>
        <v>0.3</v>
      </c>
      <c r="N111" s="12">
        <f t="shared" si="92"/>
        <v>0.2</v>
      </c>
      <c r="O111" s="12">
        <f t="shared" si="92"/>
        <v>0</v>
      </c>
    </row>
    <row r="112" spans="1:15" ht="15" customHeight="1" x14ac:dyDescent="0.25">
      <c r="A112" s="32" t="s">
        <v>191</v>
      </c>
      <c r="B112" s="35" t="s">
        <v>48</v>
      </c>
      <c r="C112" s="15" t="s">
        <v>51</v>
      </c>
      <c r="D112" s="16">
        <f t="shared" si="88"/>
        <v>7.8</v>
      </c>
      <c r="E112" s="16">
        <v>7.8</v>
      </c>
      <c r="F112" s="16">
        <v>5.6</v>
      </c>
      <c r="G112" s="16"/>
      <c r="H112" s="10">
        <f t="shared" si="89"/>
        <v>0</v>
      </c>
      <c r="I112" s="10"/>
      <c r="J112" s="10"/>
      <c r="K112" s="10"/>
      <c r="L112" s="12">
        <f t="shared" si="90"/>
        <v>7.8</v>
      </c>
      <c r="M112" s="12">
        <f t="shared" si="92"/>
        <v>7.8</v>
      </c>
      <c r="N112" s="12">
        <f t="shared" si="92"/>
        <v>5.6</v>
      </c>
      <c r="O112" s="12">
        <f t="shared" si="92"/>
        <v>0</v>
      </c>
    </row>
    <row r="113" spans="1:15" ht="15" customHeight="1" x14ac:dyDescent="0.25">
      <c r="A113" s="32" t="s">
        <v>192</v>
      </c>
      <c r="B113" s="35" t="s">
        <v>65</v>
      </c>
      <c r="C113" s="15" t="s">
        <v>51</v>
      </c>
      <c r="D113" s="16">
        <f t="shared" si="88"/>
        <v>0.5</v>
      </c>
      <c r="E113" s="16">
        <v>0.5</v>
      </c>
      <c r="F113" s="16"/>
      <c r="G113" s="16"/>
      <c r="H113" s="10">
        <f t="shared" si="89"/>
        <v>0</v>
      </c>
      <c r="I113" s="10"/>
      <c r="J113" s="10"/>
      <c r="K113" s="10"/>
      <c r="L113" s="12">
        <f t="shared" si="90"/>
        <v>0.5</v>
      </c>
      <c r="M113" s="12">
        <f t="shared" si="92"/>
        <v>0.5</v>
      </c>
      <c r="N113" s="12">
        <f t="shared" si="92"/>
        <v>0</v>
      </c>
      <c r="O113" s="12">
        <f t="shared" si="92"/>
        <v>0</v>
      </c>
    </row>
    <row r="114" spans="1:15" ht="15" customHeight="1" x14ac:dyDescent="0.25">
      <c r="A114" s="32" t="s">
        <v>193</v>
      </c>
      <c r="B114" s="35" t="s">
        <v>50</v>
      </c>
      <c r="C114" s="15" t="s">
        <v>51</v>
      </c>
      <c r="D114" s="16">
        <f t="shared" si="88"/>
        <v>1.8</v>
      </c>
      <c r="E114" s="16">
        <v>1.8</v>
      </c>
      <c r="F114" s="16"/>
      <c r="G114" s="16"/>
      <c r="H114" s="10">
        <f t="shared" si="89"/>
        <v>0</v>
      </c>
      <c r="I114" s="10"/>
      <c r="J114" s="10"/>
      <c r="K114" s="10"/>
      <c r="L114" s="12">
        <f t="shared" si="90"/>
        <v>1.8</v>
      </c>
      <c r="M114" s="12">
        <f t="shared" si="92"/>
        <v>1.8</v>
      </c>
      <c r="N114" s="12">
        <f t="shared" si="92"/>
        <v>0</v>
      </c>
      <c r="O114" s="12">
        <f t="shared" si="92"/>
        <v>0</v>
      </c>
    </row>
    <row r="115" spans="1:15" ht="15" customHeight="1" x14ac:dyDescent="0.25">
      <c r="A115" s="32" t="s">
        <v>141</v>
      </c>
      <c r="B115" s="35" t="s">
        <v>167</v>
      </c>
      <c r="C115" s="15" t="s">
        <v>51</v>
      </c>
      <c r="D115" s="16">
        <f t="shared" si="88"/>
        <v>0.3</v>
      </c>
      <c r="E115" s="16">
        <v>0.3</v>
      </c>
      <c r="F115" s="16"/>
      <c r="G115" s="16"/>
      <c r="H115" s="10">
        <f t="shared" si="89"/>
        <v>0</v>
      </c>
      <c r="I115" s="10"/>
      <c r="J115" s="10"/>
      <c r="K115" s="10"/>
      <c r="L115" s="12">
        <f t="shared" si="90"/>
        <v>0.3</v>
      </c>
      <c r="M115" s="12">
        <f t="shared" si="92"/>
        <v>0.3</v>
      </c>
      <c r="N115" s="12">
        <f t="shared" si="92"/>
        <v>0</v>
      </c>
      <c r="O115" s="12">
        <f t="shared" si="92"/>
        <v>0</v>
      </c>
    </row>
    <row r="116" spans="1:15" ht="15.95" customHeight="1" x14ac:dyDescent="0.25">
      <c r="A116" s="445" t="s">
        <v>142</v>
      </c>
      <c r="B116" s="21" t="s">
        <v>177</v>
      </c>
      <c r="C116" s="25"/>
      <c r="D116" s="264">
        <f>E116+G116</f>
        <v>16.100000000000001</v>
      </c>
      <c r="E116" s="23">
        <f>SUM(E96:E115)</f>
        <v>16.100000000000001</v>
      </c>
      <c r="F116" s="23">
        <f>SUM(F96:F115)</f>
        <v>5.8</v>
      </c>
      <c r="G116" s="23">
        <f>SUM(G96:G115)</f>
        <v>0</v>
      </c>
      <c r="H116" s="24">
        <f t="shared" si="89"/>
        <v>0</v>
      </c>
      <c r="I116" s="24">
        <f t="shared" ref="I116:K116" si="93">SUM(I96:I115)</f>
        <v>0</v>
      </c>
      <c r="J116" s="24">
        <f t="shared" si="93"/>
        <v>0</v>
      </c>
      <c r="K116" s="24">
        <f t="shared" si="93"/>
        <v>0</v>
      </c>
      <c r="L116" s="21">
        <f t="shared" si="90"/>
        <v>16.100000000000001</v>
      </c>
      <c r="M116" s="21">
        <f t="shared" ref="M116:O116" si="94">SUM(M96:M115)</f>
        <v>16.100000000000001</v>
      </c>
      <c r="N116" s="21">
        <f t="shared" si="94"/>
        <v>5.8</v>
      </c>
      <c r="O116" s="21">
        <f t="shared" si="94"/>
        <v>0</v>
      </c>
    </row>
    <row r="117" spans="1:15" ht="15.95" customHeight="1" x14ac:dyDescent="0.25">
      <c r="A117" s="32" t="s">
        <v>143</v>
      </c>
      <c r="B117" s="600" t="s">
        <v>66</v>
      </c>
      <c r="C117" s="601"/>
      <c r="D117" s="601"/>
      <c r="E117" s="601"/>
      <c r="F117" s="601"/>
      <c r="G117" s="601"/>
      <c r="H117" s="601"/>
      <c r="I117" s="601"/>
      <c r="J117" s="601"/>
      <c r="K117" s="601"/>
      <c r="L117" s="601"/>
      <c r="M117" s="601"/>
      <c r="N117" s="601"/>
      <c r="O117" s="601"/>
    </row>
    <row r="118" spans="1:15" ht="15" customHeight="1" x14ac:dyDescent="0.25">
      <c r="A118" s="38" t="s">
        <v>144</v>
      </c>
      <c r="B118" s="29" t="s">
        <v>57</v>
      </c>
      <c r="C118" s="39" t="s">
        <v>30</v>
      </c>
      <c r="D118" s="16">
        <f t="shared" ref="D118" si="95">E118+G118</f>
        <v>0.2</v>
      </c>
      <c r="E118" s="16">
        <v>0.2</v>
      </c>
      <c r="F118" s="16"/>
      <c r="G118" s="16"/>
      <c r="H118" s="10">
        <f t="shared" si="89"/>
        <v>0</v>
      </c>
      <c r="I118" s="10"/>
      <c r="J118" s="10"/>
      <c r="K118" s="10"/>
      <c r="L118" s="12">
        <f t="shared" si="90"/>
        <v>0.2</v>
      </c>
      <c r="M118" s="12">
        <f t="shared" si="92"/>
        <v>0.2</v>
      </c>
      <c r="N118" s="12">
        <f t="shared" si="92"/>
        <v>0</v>
      </c>
      <c r="O118" s="12">
        <f t="shared" si="92"/>
        <v>0</v>
      </c>
    </row>
    <row r="119" spans="1:15" ht="15.95" customHeight="1" x14ac:dyDescent="0.25">
      <c r="A119" s="443" t="s">
        <v>145</v>
      </c>
      <c r="B119" s="44" t="s">
        <v>179</v>
      </c>
      <c r="C119" s="83"/>
      <c r="D119" s="264">
        <f>E119+G119</f>
        <v>0.2</v>
      </c>
      <c r="E119" s="23">
        <f>SUM(E118:E118)</f>
        <v>0.2</v>
      </c>
      <c r="F119" s="23">
        <f>SUM(F118:F118)</f>
        <v>0</v>
      </c>
      <c r="G119" s="23">
        <f>SUM(G118:G118)</f>
        <v>0</v>
      </c>
      <c r="H119" s="24">
        <f t="shared" si="89"/>
        <v>0</v>
      </c>
      <c r="I119" s="24">
        <f t="shared" ref="I119:K119" si="96">SUM(I118:I118)</f>
        <v>0</v>
      </c>
      <c r="J119" s="24">
        <f t="shared" si="96"/>
        <v>0</v>
      </c>
      <c r="K119" s="24">
        <f t="shared" si="96"/>
        <v>0</v>
      </c>
      <c r="L119" s="21">
        <f t="shared" si="90"/>
        <v>0.2</v>
      </c>
      <c r="M119" s="21">
        <f t="shared" ref="M119:O119" si="97">SUM(M118:M118)</f>
        <v>0.2</v>
      </c>
      <c r="N119" s="21">
        <f t="shared" si="97"/>
        <v>0</v>
      </c>
      <c r="O119" s="21">
        <f t="shared" si="97"/>
        <v>0</v>
      </c>
    </row>
    <row r="120" spans="1:15" ht="15.95" customHeight="1" x14ac:dyDescent="0.25">
      <c r="A120" s="32" t="s">
        <v>146</v>
      </c>
      <c r="B120" s="600" t="s">
        <v>68</v>
      </c>
      <c r="C120" s="601"/>
      <c r="D120" s="601"/>
      <c r="E120" s="601"/>
      <c r="F120" s="601"/>
      <c r="G120" s="601"/>
      <c r="H120" s="601"/>
      <c r="I120" s="601"/>
      <c r="J120" s="601"/>
      <c r="K120" s="601"/>
      <c r="L120" s="601"/>
      <c r="M120" s="601"/>
      <c r="N120" s="601"/>
      <c r="O120" s="602"/>
    </row>
    <row r="121" spans="1:15" ht="15" customHeight="1" x14ac:dyDescent="0.25">
      <c r="A121" s="32" t="s">
        <v>147</v>
      </c>
      <c r="B121" s="11" t="s">
        <v>52</v>
      </c>
      <c r="C121" s="7" t="s">
        <v>24</v>
      </c>
      <c r="D121" s="8">
        <f>E121+G121</f>
        <v>0.1</v>
      </c>
      <c r="E121" s="42">
        <v>0.1</v>
      </c>
      <c r="F121" s="42"/>
      <c r="G121" s="42"/>
      <c r="H121" s="9">
        <f t="shared" si="89"/>
        <v>0</v>
      </c>
      <c r="I121" s="9"/>
      <c r="J121" s="9"/>
      <c r="K121" s="9"/>
      <c r="L121" s="11">
        <f t="shared" si="90"/>
        <v>0.1</v>
      </c>
      <c r="M121" s="11">
        <f t="shared" si="92"/>
        <v>0.1</v>
      </c>
      <c r="N121" s="11">
        <f>F121+J121</f>
        <v>0</v>
      </c>
      <c r="O121" s="11">
        <f t="shared" si="92"/>
        <v>0</v>
      </c>
    </row>
    <row r="122" spans="1:15" ht="15" customHeight="1" x14ac:dyDescent="0.25">
      <c r="A122" s="32" t="s">
        <v>148</v>
      </c>
      <c r="B122" s="12" t="s">
        <v>53</v>
      </c>
      <c r="C122" s="15" t="s">
        <v>24</v>
      </c>
      <c r="D122" s="16">
        <f>E122+G122</f>
        <v>0.1</v>
      </c>
      <c r="E122" s="16">
        <v>0.1</v>
      </c>
      <c r="F122" s="16"/>
      <c r="G122" s="16"/>
      <c r="H122" s="10">
        <f t="shared" si="89"/>
        <v>0</v>
      </c>
      <c r="I122" s="10"/>
      <c r="J122" s="10"/>
      <c r="K122" s="10"/>
      <c r="L122" s="12">
        <f t="shared" si="90"/>
        <v>0.1</v>
      </c>
      <c r="M122" s="12">
        <f t="shared" si="92"/>
        <v>0.1</v>
      </c>
      <c r="N122" s="12">
        <f t="shared" si="92"/>
        <v>0</v>
      </c>
      <c r="O122" s="12">
        <f t="shared" si="92"/>
        <v>0</v>
      </c>
    </row>
    <row r="123" spans="1:15" ht="15" customHeight="1" x14ac:dyDescent="0.25">
      <c r="A123" s="38" t="s">
        <v>149</v>
      </c>
      <c r="B123" s="12" t="s">
        <v>167</v>
      </c>
      <c r="C123" s="15" t="s">
        <v>24</v>
      </c>
      <c r="D123" s="16">
        <f>E123+G123</f>
        <v>0.1</v>
      </c>
      <c r="E123" s="43">
        <v>0.1</v>
      </c>
      <c r="F123" s="43"/>
      <c r="G123" s="43"/>
      <c r="H123" s="10">
        <f t="shared" si="89"/>
        <v>0</v>
      </c>
      <c r="I123" s="10"/>
      <c r="J123" s="10"/>
      <c r="K123" s="10"/>
      <c r="L123" s="12">
        <f t="shared" si="90"/>
        <v>0.1</v>
      </c>
      <c r="M123" s="12">
        <f t="shared" si="92"/>
        <v>0.1</v>
      </c>
      <c r="N123" s="12">
        <f t="shared" si="92"/>
        <v>0</v>
      </c>
      <c r="O123" s="12">
        <f t="shared" si="92"/>
        <v>0</v>
      </c>
    </row>
    <row r="124" spans="1:15" ht="15.95" customHeight="1" x14ac:dyDescent="0.25">
      <c r="A124" s="443" t="s">
        <v>150</v>
      </c>
      <c r="B124" s="84" t="s">
        <v>180</v>
      </c>
      <c r="C124" s="85"/>
      <c r="D124" s="264">
        <f>E124+G124</f>
        <v>0.30000000000000004</v>
      </c>
      <c r="E124" s="23">
        <f>SUM(E121:E123)</f>
        <v>0.30000000000000004</v>
      </c>
      <c r="F124" s="23">
        <f>SUM(F121:F123)</f>
        <v>0</v>
      </c>
      <c r="G124" s="23">
        <f>SUM(G121:G123)</f>
        <v>0</v>
      </c>
      <c r="H124" s="10">
        <f t="shared" si="89"/>
        <v>0</v>
      </c>
      <c r="I124" s="24">
        <f t="shared" ref="I124:K124" si="98">SUM(I121:I123)</f>
        <v>0</v>
      </c>
      <c r="J124" s="24">
        <f t="shared" si="98"/>
        <v>0</v>
      </c>
      <c r="K124" s="24">
        <f t="shared" si="98"/>
        <v>0</v>
      </c>
      <c r="L124" s="21">
        <f t="shared" si="90"/>
        <v>0.30000000000000004</v>
      </c>
      <c r="M124" s="21">
        <f t="shared" ref="M124:O124" si="99">SUM(M121:M123)</f>
        <v>0.30000000000000004</v>
      </c>
      <c r="N124" s="21">
        <f t="shared" si="99"/>
        <v>0</v>
      </c>
      <c r="O124" s="21">
        <f t="shared" si="99"/>
        <v>0</v>
      </c>
    </row>
    <row r="125" spans="1:15" ht="18" customHeight="1" x14ac:dyDescent="0.25">
      <c r="A125" s="32" t="s">
        <v>151</v>
      </c>
      <c r="B125" s="700" t="s">
        <v>489</v>
      </c>
      <c r="C125" s="700"/>
      <c r="D125" s="700"/>
      <c r="E125" s="700"/>
      <c r="F125" s="700"/>
      <c r="G125" s="700"/>
      <c r="H125" s="700"/>
      <c r="I125" s="700"/>
      <c r="J125" s="700"/>
      <c r="K125" s="700"/>
      <c r="L125" s="700"/>
      <c r="M125" s="700"/>
      <c r="N125" s="700"/>
      <c r="O125" s="700"/>
    </row>
    <row r="126" spans="1:15" ht="15.75" customHeight="1" x14ac:dyDescent="0.25">
      <c r="A126" s="32" t="s">
        <v>463</v>
      </c>
      <c r="B126" s="600" t="s">
        <v>59</v>
      </c>
      <c r="C126" s="601"/>
      <c r="D126" s="601"/>
      <c r="E126" s="601"/>
      <c r="F126" s="601"/>
      <c r="G126" s="601"/>
      <c r="H126" s="601"/>
      <c r="I126" s="601"/>
      <c r="J126" s="601"/>
      <c r="K126" s="601"/>
      <c r="L126" s="601"/>
      <c r="M126" s="601"/>
      <c r="N126" s="601"/>
      <c r="O126" s="602"/>
    </row>
    <row r="127" spans="1:15" ht="15" customHeight="1" x14ac:dyDescent="0.25">
      <c r="A127" s="32" t="s">
        <v>464</v>
      </c>
      <c r="B127" s="12" t="s">
        <v>20</v>
      </c>
      <c r="C127" s="30" t="s">
        <v>31</v>
      </c>
      <c r="D127" s="16">
        <f t="shared" ref="D127:D128" si="100">E127+G127</f>
        <v>1.6</v>
      </c>
      <c r="E127" s="16">
        <v>1.6</v>
      </c>
      <c r="F127" s="16"/>
      <c r="G127" s="16"/>
      <c r="H127" s="10">
        <f t="shared" ref="H127:H129" si="101">I127+K127</f>
        <v>0</v>
      </c>
      <c r="I127" s="10"/>
      <c r="J127" s="10"/>
      <c r="K127" s="10"/>
      <c r="L127" s="12">
        <f t="shared" ref="L127:L129" si="102">M127+O127</f>
        <v>1.6</v>
      </c>
      <c r="M127" s="12">
        <f t="shared" ref="M127:M128" si="103">E127+I127</f>
        <v>1.6</v>
      </c>
      <c r="N127" s="12">
        <f t="shared" ref="N127:N128" si="104">F127+J127</f>
        <v>0</v>
      </c>
      <c r="O127" s="12">
        <f t="shared" ref="O127:O128" si="105">G127+K127</f>
        <v>0</v>
      </c>
    </row>
    <row r="128" spans="1:15" ht="15" hidden="1" customHeight="1" x14ac:dyDescent="0.25">
      <c r="A128" s="38" t="s">
        <v>467</v>
      </c>
      <c r="B128" s="35" t="s">
        <v>13</v>
      </c>
      <c r="C128" s="15" t="s">
        <v>9</v>
      </c>
      <c r="D128" s="16">
        <f t="shared" si="100"/>
        <v>0</v>
      </c>
      <c r="E128" s="16"/>
      <c r="F128" s="16"/>
      <c r="G128" s="16"/>
      <c r="H128" s="10">
        <f t="shared" si="101"/>
        <v>0</v>
      </c>
      <c r="I128" s="10"/>
      <c r="J128" s="10"/>
      <c r="K128" s="10"/>
      <c r="L128" s="12">
        <f t="shared" si="102"/>
        <v>0</v>
      </c>
      <c r="M128" s="12">
        <f t="shared" si="103"/>
        <v>0</v>
      </c>
      <c r="N128" s="12">
        <f t="shared" si="104"/>
        <v>0</v>
      </c>
      <c r="O128" s="12">
        <f t="shared" si="105"/>
        <v>0</v>
      </c>
    </row>
    <row r="129" spans="1:16" ht="15" customHeight="1" x14ac:dyDescent="0.25">
      <c r="A129" s="445" t="s">
        <v>486</v>
      </c>
      <c r="B129" s="21" t="s">
        <v>175</v>
      </c>
      <c r="C129" s="28"/>
      <c r="D129" s="264">
        <f>E129+G129</f>
        <v>1.6</v>
      </c>
      <c r="E129" s="23">
        <f>SUM(E127:E128)</f>
        <v>1.6</v>
      </c>
      <c r="F129" s="23">
        <f>SUM(F127:F128)</f>
        <v>0</v>
      </c>
      <c r="G129" s="23">
        <f>SUM(G127:G128)</f>
        <v>0</v>
      </c>
      <c r="H129" s="24">
        <f t="shared" si="101"/>
        <v>0</v>
      </c>
      <c r="I129" s="24">
        <f>SUM(I127:I128)</f>
        <v>0</v>
      </c>
      <c r="J129" s="24">
        <f>SUM(J127:J128)</f>
        <v>0</v>
      </c>
      <c r="K129" s="24">
        <f>SUM(K127:K128)</f>
        <v>0</v>
      </c>
      <c r="L129" s="21">
        <f t="shared" si="102"/>
        <v>1.6</v>
      </c>
      <c r="M129" s="21">
        <f>SUM(M127:M128)</f>
        <v>1.6</v>
      </c>
      <c r="N129" s="21">
        <f>SUM(N127:N128)</f>
        <v>0</v>
      </c>
      <c r="O129" s="21">
        <f>SUM(O127:O128)</f>
        <v>0</v>
      </c>
    </row>
    <row r="130" spans="1:16" ht="18" customHeight="1" x14ac:dyDescent="0.25">
      <c r="A130" s="32" t="s">
        <v>466</v>
      </c>
      <c r="B130" s="700" t="s">
        <v>490</v>
      </c>
      <c r="C130" s="700"/>
      <c r="D130" s="700"/>
      <c r="E130" s="700"/>
      <c r="F130" s="700"/>
      <c r="G130" s="700"/>
      <c r="H130" s="700"/>
      <c r="I130" s="700"/>
      <c r="J130" s="700"/>
      <c r="K130" s="700"/>
      <c r="L130" s="700"/>
      <c r="M130" s="700"/>
      <c r="N130" s="700"/>
      <c r="O130" s="700"/>
    </row>
    <row r="131" spans="1:16" ht="15.75" customHeight="1" x14ac:dyDescent="0.25">
      <c r="A131" s="32" t="s">
        <v>467</v>
      </c>
      <c r="B131" s="600" t="s">
        <v>66</v>
      </c>
      <c r="C131" s="601"/>
      <c r="D131" s="601"/>
      <c r="E131" s="601"/>
      <c r="F131" s="601"/>
      <c r="G131" s="601"/>
      <c r="H131" s="601"/>
      <c r="I131" s="601"/>
      <c r="J131" s="601"/>
      <c r="K131" s="601"/>
      <c r="L131" s="601"/>
      <c r="M131" s="601"/>
      <c r="N131" s="601"/>
      <c r="O131" s="601"/>
    </row>
    <row r="132" spans="1:16" ht="15" customHeight="1" x14ac:dyDescent="0.25">
      <c r="A132" s="38" t="s">
        <v>468</v>
      </c>
      <c r="B132" s="12" t="s">
        <v>20</v>
      </c>
      <c r="C132" s="39" t="s">
        <v>30</v>
      </c>
      <c r="D132" s="16">
        <f t="shared" ref="D132:D133" si="106">E132+G132</f>
        <v>92.699999999999989</v>
      </c>
      <c r="E132" s="16">
        <v>0.1</v>
      </c>
      <c r="F132" s="16"/>
      <c r="G132" s="16">
        <v>92.6</v>
      </c>
      <c r="H132" s="10">
        <f t="shared" ref="H132:H134" si="107">I132+K132</f>
        <v>0</v>
      </c>
      <c r="I132" s="10"/>
      <c r="J132" s="10"/>
      <c r="K132" s="10"/>
      <c r="L132" s="12">
        <f t="shared" ref="L132:L134" si="108">M132+O132</f>
        <v>92.699999999999989</v>
      </c>
      <c r="M132" s="12">
        <f t="shared" ref="M132:M133" si="109">E132+I132</f>
        <v>0.1</v>
      </c>
      <c r="N132" s="12">
        <f t="shared" ref="N132:N133" si="110">F132+J132</f>
        <v>0</v>
      </c>
      <c r="O132" s="12">
        <f t="shared" ref="O132:O133" si="111">G132+K132</f>
        <v>92.6</v>
      </c>
    </row>
    <row r="133" spans="1:16" ht="15" hidden="1" customHeight="1" x14ac:dyDescent="0.25">
      <c r="A133" s="38" t="s">
        <v>472</v>
      </c>
      <c r="B133" s="35" t="s">
        <v>13</v>
      </c>
      <c r="C133" s="15" t="s">
        <v>9</v>
      </c>
      <c r="D133" s="16">
        <f t="shared" si="106"/>
        <v>0</v>
      </c>
      <c r="E133" s="16"/>
      <c r="F133" s="16"/>
      <c r="G133" s="16"/>
      <c r="H133" s="10">
        <f t="shared" si="107"/>
        <v>0</v>
      </c>
      <c r="I133" s="10"/>
      <c r="J133" s="10"/>
      <c r="K133" s="10"/>
      <c r="L133" s="12">
        <f t="shared" si="108"/>
        <v>0</v>
      </c>
      <c r="M133" s="12">
        <f t="shared" si="109"/>
        <v>0</v>
      </c>
      <c r="N133" s="12">
        <f t="shared" si="110"/>
        <v>0</v>
      </c>
      <c r="O133" s="12">
        <f t="shared" si="111"/>
        <v>0</v>
      </c>
    </row>
    <row r="134" spans="1:16" ht="15" customHeight="1" x14ac:dyDescent="0.25">
      <c r="A134" s="443" t="s">
        <v>469</v>
      </c>
      <c r="B134" s="21" t="s">
        <v>179</v>
      </c>
      <c r="C134" s="28"/>
      <c r="D134" s="264">
        <f>E134+G134</f>
        <v>92.699999999999989</v>
      </c>
      <c r="E134" s="23">
        <f>SUM(E132:E133)</f>
        <v>0.1</v>
      </c>
      <c r="F134" s="23">
        <f>SUM(F132:F133)</f>
        <v>0</v>
      </c>
      <c r="G134" s="23">
        <f>SUM(G132:G133)</f>
        <v>92.6</v>
      </c>
      <c r="H134" s="24">
        <f t="shared" si="107"/>
        <v>0</v>
      </c>
      <c r="I134" s="24">
        <f>SUM(I132:I133)</f>
        <v>0</v>
      </c>
      <c r="J134" s="24">
        <f>SUM(J132:J133)</f>
        <v>0</v>
      </c>
      <c r="K134" s="24">
        <f>SUM(K132:K133)</f>
        <v>0</v>
      </c>
      <c r="L134" s="21">
        <f t="shared" si="108"/>
        <v>92.699999999999989</v>
      </c>
      <c r="M134" s="21">
        <f>SUM(M132:M133)</f>
        <v>0.1</v>
      </c>
      <c r="N134" s="21">
        <f>SUM(N132:N133)</f>
        <v>0</v>
      </c>
      <c r="O134" s="21">
        <f>SUM(O132:O133)</f>
        <v>92.6</v>
      </c>
    </row>
    <row r="135" spans="1:16" ht="15.75" customHeight="1" x14ac:dyDescent="0.25">
      <c r="A135" s="38" t="s">
        <v>487</v>
      </c>
      <c r="B135" s="700" t="s">
        <v>491</v>
      </c>
      <c r="C135" s="700"/>
      <c r="D135" s="700"/>
      <c r="E135" s="700"/>
      <c r="F135" s="700"/>
      <c r="G135" s="700"/>
      <c r="H135" s="700"/>
      <c r="I135" s="700"/>
      <c r="J135" s="700"/>
      <c r="K135" s="700"/>
      <c r="L135" s="700"/>
      <c r="M135" s="700"/>
      <c r="N135" s="700"/>
      <c r="O135" s="700"/>
    </row>
    <row r="136" spans="1:16" ht="15.75" customHeight="1" x14ac:dyDescent="0.25">
      <c r="A136" s="32" t="s">
        <v>470</v>
      </c>
      <c r="B136" s="600" t="s">
        <v>171</v>
      </c>
      <c r="C136" s="601"/>
      <c r="D136" s="601"/>
      <c r="E136" s="601"/>
      <c r="F136" s="601"/>
      <c r="G136" s="601"/>
      <c r="H136" s="601"/>
      <c r="I136" s="601"/>
      <c r="J136" s="601"/>
      <c r="K136" s="601"/>
      <c r="L136" s="601"/>
      <c r="M136" s="601"/>
      <c r="N136" s="601"/>
      <c r="O136" s="602"/>
    </row>
    <row r="137" spans="1:16" ht="15" customHeight="1" x14ac:dyDescent="0.25">
      <c r="A137" s="32" t="s">
        <v>471</v>
      </c>
      <c r="B137" s="12" t="s">
        <v>20</v>
      </c>
      <c r="C137" s="15" t="s">
        <v>51</v>
      </c>
      <c r="D137" s="16">
        <f t="shared" ref="D137:D138" si="112">E137+G137</f>
        <v>1</v>
      </c>
      <c r="E137" s="16">
        <v>1</v>
      </c>
      <c r="F137" s="16">
        <v>0.4</v>
      </c>
      <c r="G137" s="16"/>
      <c r="H137" s="10">
        <f t="shared" ref="H137:H139" si="113">I137+K137</f>
        <v>0</v>
      </c>
      <c r="I137" s="10"/>
      <c r="J137" s="10"/>
      <c r="K137" s="10"/>
      <c r="L137" s="12">
        <f t="shared" ref="L137:L139" si="114">M137+O137</f>
        <v>1</v>
      </c>
      <c r="M137" s="12">
        <f t="shared" ref="M137:M138" si="115">E137+I137</f>
        <v>1</v>
      </c>
      <c r="N137" s="12">
        <f t="shared" ref="N137:N138" si="116">F137+J137</f>
        <v>0.4</v>
      </c>
      <c r="O137" s="12">
        <f t="shared" ref="O137:O138" si="117">G137+K137</f>
        <v>0</v>
      </c>
    </row>
    <row r="138" spans="1:16" ht="15" hidden="1" customHeight="1" x14ac:dyDescent="0.25">
      <c r="A138" s="32" t="s">
        <v>472</v>
      </c>
      <c r="B138" s="35" t="s">
        <v>13</v>
      </c>
      <c r="C138" s="15" t="s">
        <v>9</v>
      </c>
      <c r="D138" s="16">
        <f t="shared" si="112"/>
        <v>0</v>
      </c>
      <c r="E138" s="16"/>
      <c r="F138" s="16"/>
      <c r="G138" s="16"/>
      <c r="H138" s="10">
        <f t="shared" si="113"/>
        <v>0</v>
      </c>
      <c r="I138" s="10"/>
      <c r="J138" s="10"/>
      <c r="K138" s="10"/>
      <c r="L138" s="12">
        <f t="shared" si="114"/>
        <v>0</v>
      </c>
      <c r="M138" s="12">
        <f t="shared" si="115"/>
        <v>0</v>
      </c>
      <c r="N138" s="12">
        <f t="shared" si="116"/>
        <v>0</v>
      </c>
      <c r="O138" s="12">
        <f t="shared" si="117"/>
        <v>0</v>
      </c>
    </row>
    <row r="139" spans="1:16" ht="15" customHeight="1" x14ac:dyDescent="0.25">
      <c r="A139" s="443" t="s">
        <v>472</v>
      </c>
      <c r="B139" s="21" t="s">
        <v>177</v>
      </c>
      <c r="C139" s="28"/>
      <c r="D139" s="264">
        <f>E139+G139</f>
        <v>1</v>
      </c>
      <c r="E139" s="23">
        <f>SUM(E137:E138)</f>
        <v>1</v>
      </c>
      <c r="F139" s="23">
        <f>SUM(F137:F138)</f>
        <v>0.4</v>
      </c>
      <c r="G139" s="23">
        <f>SUM(G137:G138)</f>
        <v>0</v>
      </c>
      <c r="H139" s="24">
        <f t="shared" si="113"/>
        <v>0</v>
      </c>
      <c r="I139" s="24">
        <f>SUM(I137:I138)</f>
        <v>0</v>
      </c>
      <c r="J139" s="24">
        <f>SUM(J137:J138)</f>
        <v>0</v>
      </c>
      <c r="K139" s="24">
        <f>SUM(K137:K138)</f>
        <v>0</v>
      </c>
      <c r="L139" s="21">
        <f t="shared" si="114"/>
        <v>1</v>
      </c>
      <c r="M139" s="21">
        <f>SUM(M137:M138)</f>
        <v>1</v>
      </c>
      <c r="N139" s="21">
        <f>SUM(N137:N138)</f>
        <v>0.4</v>
      </c>
      <c r="O139" s="21">
        <f>SUM(O137:O138)</f>
        <v>0</v>
      </c>
    </row>
    <row r="140" spans="1:16" ht="15.95" customHeight="1" x14ac:dyDescent="0.25">
      <c r="A140" s="38" t="s">
        <v>473</v>
      </c>
      <c r="B140" s="700" t="s">
        <v>68</v>
      </c>
      <c r="C140" s="700"/>
      <c r="D140" s="700"/>
      <c r="E140" s="700"/>
      <c r="F140" s="700"/>
      <c r="G140" s="700"/>
      <c r="H140" s="700"/>
      <c r="I140" s="700"/>
      <c r="J140" s="700"/>
      <c r="K140" s="700"/>
      <c r="L140" s="700"/>
      <c r="M140" s="700"/>
      <c r="N140" s="700"/>
      <c r="O140" s="700"/>
    </row>
    <row r="141" spans="1:16" ht="15" customHeight="1" x14ac:dyDescent="0.25">
      <c r="A141" s="38" t="s">
        <v>474</v>
      </c>
      <c r="B141" s="12" t="s">
        <v>20</v>
      </c>
      <c r="C141" s="7" t="s">
        <v>24</v>
      </c>
      <c r="D141" s="8">
        <f>E141+G141</f>
        <v>16</v>
      </c>
      <c r="E141" s="42">
        <v>1.8</v>
      </c>
      <c r="F141" s="42">
        <v>0.9</v>
      </c>
      <c r="G141" s="42">
        <v>14.2</v>
      </c>
      <c r="H141" s="9">
        <f t="shared" ref="H141:H143" si="118">I141+K141</f>
        <v>0</v>
      </c>
      <c r="I141" s="9"/>
      <c r="J141" s="9"/>
      <c r="K141" s="9"/>
      <c r="L141" s="11">
        <f t="shared" ref="L141:L143" si="119">M141+O141</f>
        <v>16</v>
      </c>
      <c r="M141" s="11">
        <f t="shared" ref="M141:M142" si="120">E141+I141</f>
        <v>1.8</v>
      </c>
      <c r="N141" s="11">
        <f>F141+J141</f>
        <v>0.9</v>
      </c>
      <c r="O141" s="11">
        <f t="shared" ref="O141:O142" si="121">G141+K141</f>
        <v>14.2</v>
      </c>
    </row>
    <row r="142" spans="1:16" ht="15" customHeight="1" x14ac:dyDescent="0.25">
      <c r="A142" s="38" t="s">
        <v>475</v>
      </c>
      <c r="B142" s="12" t="s">
        <v>53</v>
      </c>
      <c r="C142" s="15" t="s">
        <v>24</v>
      </c>
      <c r="D142" s="16">
        <f>E142+G142</f>
        <v>43.1</v>
      </c>
      <c r="E142" s="16">
        <v>43.1</v>
      </c>
      <c r="F142" s="16">
        <v>31.4</v>
      </c>
      <c r="G142" s="16"/>
      <c r="H142" s="10">
        <f t="shared" si="118"/>
        <v>0</v>
      </c>
      <c r="I142" s="10"/>
      <c r="J142" s="10"/>
      <c r="K142" s="10"/>
      <c r="L142" s="12">
        <f t="shared" si="119"/>
        <v>43.1</v>
      </c>
      <c r="M142" s="12">
        <f t="shared" si="120"/>
        <v>43.1</v>
      </c>
      <c r="N142" s="12">
        <f t="shared" ref="N142" si="122">F142+J142</f>
        <v>31.4</v>
      </c>
      <c r="O142" s="12">
        <f t="shared" si="121"/>
        <v>0</v>
      </c>
    </row>
    <row r="143" spans="1:16" ht="15.95" customHeight="1" x14ac:dyDescent="0.25">
      <c r="A143" s="443" t="s">
        <v>476</v>
      </c>
      <c r="B143" s="44" t="s">
        <v>180</v>
      </c>
      <c r="C143" s="426"/>
      <c r="D143" s="264">
        <f>E143+G143</f>
        <v>59.099999999999994</v>
      </c>
      <c r="E143" s="23">
        <f>SUM(E141:E142)</f>
        <v>44.9</v>
      </c>
      <c r="F143" s="23">
        <f>SUM(F141:F142)</f>
        <v>32.299999999999997</v>
      </c>
      <c r="G143" s="23">
        <f>SUM(G141:G142)</f>
        <v>14.2</v>
      </c>
      <c r="H143" s="10">
        <f t="shared" si="118"/>
        <v>0</v>
      </c>
      <c r="I143" s="24">
        <f>SUM(I141:I142)</f>
        <v>0</v>
      </c>
      <c r="J143" s="24">
        <f>SUM(J141:J142)</f>
        <v>0</v>
      </c>
      <c r="K143" s="24">
        <f>SUM(K141:K142)</f>
        <v>0</v>
      </c>
      <c r="L143" s="21">
        <f t="shared" si="119"/>
        <v>59.099999999999994</v>
      </c>
      <c r="M143" s="21">
        <f>SUM(M141:M142)</f>
        <v>44.9</v>
      </c>
      <c r="N143" s="21">
        <f>SUM(N141:N142)</f>
        <v>32.299999999999997</v>
      </c>
      <c r="O143" s="21">
        <f>SUM(O141:O142)</f>
        <v>14.2</v>
      </c>
    </row>
    <row r="144" spans="1:16" x14ac:dyDescent="0.25">
      <c r="A144" s="446" t="s">
        <v>477</v>
      </c>
      <c r="B144" s="429" t="s">
        <v>172</v>
      </c>
      <c r="C144" s="403"/>
      <c r="D144" s="264">
        <f>D146+D147+D148+D149+D150</f>
        <v>780.6</v>
      </c>
      <c r="E144" s="23">
        <f t="shared" ref="E144:O144" si="123">E146+E147+E148+E149+E150</f>
        <v>570.70000000000005</v>
      </c>
      <c r="F144" s="23">
        <f t="shared" si="123"/>
        <v>38.499999999999993</v>
      </c>
      <c r="G144" s="23">
        <f t="shared" si="123"/>
        <v>209.89999999999998</v>
      </c>
      <c r="H144" s="10">
        <f t="shared" si="123"/>
        <v>0</v>
      </c>
      <c r="I144" s="24">
        <f t="shared" si="123"/>
        <v>-5.9</v>
      </c>
      <c r="J144" s="24">
        <f t="shared" si="123"/>
        <v>0</v>
      </c>
      <c r="K144" s="24">
        <f t="shared" si="123"/>
        <v>5.9</v>
      </c>
      <c r="L144" s="21">
        <f t="shared" si="123"/>
        <v>780.6</v>
      </c>
      <c r="M144" s="21">
        <f t="shared" si="123"/>
        <v>564.80000000000007</v>
      </c>
      <c r="N144" s="21">
        <f t="shared" si="123"/>
        <v>38.499999999999993</v>
      </c>
      <c r="O144" s="21">
        <f t="shared" si="123"/>
        <v>215.8</v>
      </c>
      <c r="P144" s="401"/>
    </row>
    <row r="145" spans="1:17" ht="15" customHeight="1" x14ac:dyDescent="0.25">
      <c r="A145" s="447"/>
      <c r="B145" s="424" t="s">
        <v>194</v>
      </c>
      <c r="C145" s="427"/>
      <c r="D145" s="315"/>
      <c r="E145" s="192"/>
      <c r="F145" s="193"/>
      <c r="G145" s="193"/>
      <c r="H145" s="194"/>
      <c r="I145" s="194"/>
      <c r="J145" s="195"/>
      <c r="K145" s="195"/>
      <c r="L145" s="196"/>
      <c r="M145" s="196"/>
      <c r="N145" s="197"/>
      <c r="O145" s="197"/>
    </row>
    <row r="146" spans="1:17" x14ac:dyDescent="0.25">
      <c r="A146" s="447"/>
      <c r="B146" s="425" t="s">
        <v>478</v>
      </c>
      <c r="C146" s="427"/>
      <c r="D146" s="312">
        <f>E146+G146</f>
        <v>607.4</v>
      </c>
      <c r="E146" s="96">
        <f>E23+E30+E63+E74+E80</f>
        <v>506</v>
      </c>
      <c r="F146" s="96">
        <f>F23+F30+F63+F74+F80</f>
        <v>0</v>
      </c>
      <c r="G146" s="96">
        <f>G23+G30+G63+G74+G80</f>
        <v>101.4</v>
      </c>
      <c r="H146" s="100">
        <f>I146+K146</f>
        <v>0</v>
      </c>
      <c r="I146" s="100">
        <f>I23+I30+I63+I74+I80</f>
        <v>-5.9</v>
      </c>
      <c r="J146" s="100">
        <f>J23+J30+J63+J74+J80</f>
        <v>0</v>
      </c>
      <c r="K146" s="100">
        <f>K23+K30+K63+K74+K80</f>
        <v>5.9</v>
      </c>
      <c r="L146" s="101">
        <f>M146+O146</f>
        <v>607.40000000000009</v>
      </c>
      <c r="M146" s="101">
        <f>M23+M30+M63+M74+M80</f>
        <v>500.1</v>
      </c>
      <c r="N146" s="101">
        <f>N23+N30+N63+N74+N80</f>
        <v>0</v>
      </c>
      <c r="O146" s="101">
        <f>O23+O30+O63+O74+O80</f>
        <v>107.30000000000001</v>
      </c>
    </row>
    <row r="147" spans="1:17" x14ac:dyDescent="0.25">
      <c r="A147" s="447"/>
      <c r="B147" s="425" t="s">
        <v>497</v>
      </c>
      <c r="C147" s="427"/>
      <c r="D147" s="312">
        <f t="shared" ref="D147:D149" si="124">E147+G147</f>
        <v>18.8</v>
      </c>
      <c r="E147" s="96">
        <f>E86+E91+E94+E116+E119+E124</f>
        <v>17.100000000000001</v>
      </c>
      <c r="F147" s="96">
        <f>F86+F91+F94+F116+F119+F124</f>
        <v>5.8</v>
      </c>
      <c r="G147" s="96">
        <f>G86+G91+G94+G116+G119+G124</f>
        <v>1.7</v>
      </c>
      <c r="H147" s="100">
        <f t="shared" ref="H147:H150" si="125">I147+K147</f>
        <v>0</v>
      </c>
      <c r="I147" s="100">
        <f>I86+I91+I94+I116+I119+I124</f>
        <v>0</v>
      </c>
      <c r="J147" s="100">
        <f>J86+J91+J94+J116+J119+J124</f>
        <v>0</v>
      </c>
      <c r="K147" s="100">
        <f>K86+K91+K94+K116+K119+K124</f>
        <v>0</v>
      </c>
      <c r="L147" s="101">
        <f t="shared" ref="L147:L150" si="126">M147+O147</f>
        <v>18.8</v>
      </c>
      <c r="M147" s="101">
        <f>M86+M91+M94+M116+M119+M124</f>
        <v>17.100000000000001</v>
      </c>
      <c r="N147" s="101">
        <f>N86+N91+N94+N116+N119+N124</f>
        <v>5.8</v>
      </c>
      <c r="O147" s="101">
        <f>O86+O91+O94+O116+O119+O124</f>
        <v>1.7</v>
      </c>
    </row>
    <row r="148" spans="1:17" x14ac:dyDescent="0.25">
      <c r="A148" s="447"/>
      <c r="B148" s="425" t="s">
        <v>493</v>
      </c>
      <c r="C148" s="427"/>
      <c r="D148" s="312">
        <f t="shared" si="124"/>
        <v>1.6</v>
      </c>
      <c r="E148" s="96">
        <f>E129</f>
        <v>1.6</v>
      </c>
      <c r="F148" s="96">
        <f>F129</f>
        <v>0</v>
      </c>
      <c r="G148" s="96">
        <f>G129</f>
        <v>0</v>
      </c>
      <c r="H148" s="100">
        <f t="shared" si="125"/>
        <v>0</v>
      </c>
      <c r="I148" s="100">
        <f>I129</f>
        <v>0</v>
      </c>
      <c r="J148" s="100">
        <f>J129</f>
        <v>0</v>
      </c>
      <c r="K148" s="100">
        <f>K129</f>
        <v>0</v>
      </c>
      <c r="L148" s="101">
        <f t="shared" si="126"/>
        <v>1.6</v>
      </c>
      <c r="M148" s="101">
        <f>M129</f>
        <v>1.6</v>
      </c>
      <c r="N148" s="101">
        <f>N129</f>
        <v>0</v>
      </c>
      <c r="O148" s="101">
        <f>O129</f>
        <v>0</v>
      </c>
    </row>
    <row r="149" spans="1:17" x14ac:dyDescent="0.25">
      <c r="A149" s="447"/>
      <c r="B149" s="425" t="s">
        <v>495</v>
      </c>
      <c r="C149" s="427"/>
      <c r="D149" s="312">
        <f t="shared" si="124"/>
        <v>92.699999999999989</v>
      </c>
      <c r="E149" s="96">
        <f>E134</f>
        <v>0.1</v>
      </c>
      <c r="F149" s="96">
        <f>F134</f>
        <v>0</v>
      </c>
      <c r="G149" s="96">
        <f>G134</f>
        <v>92.6</v>
      </c>
      <c r="H149" s="100">
        <f t="shared" si="125"/>
        <v>0</v>
      </c>
      <c r="I149" s="100">
        <f>I134</f>
        <v>0</v>
      </c>
      <c r="J149" s="100">
        <f>J134</f>
        <v>0</v>
      </c>
      <c r="K149" s="100">
        <f>K134</f>
        <v>0</v>
      </c>
      <c r="L149" s="101">
        <f t="shared" si="126"/>
        <v>92.699999999999989</v>
      </c>
      <c r="M149" s="101">
        <f>M134</f>
        <v>0.1</v>
      </c>
      <c r="N149" s="101">
        <f>N134</f>
        <v>0</v>
      </c>
      <c r="O149" s="101">
        <f>O134</f>
        <v>92.6</v>
      </c>
    </row>
    <row r="150" spans="1:17" ht="26.25" x14ac:dyDescent="0.25">
      <c r="A150" s="448"/>
      <c r="B150" s="430" t="s">
        <v>496</v>
      </c>
      <c r="C150" s="428"/>
      <c r="D150" s="312">
        <f>E150+G150</f>
        <v>60.099999999999994</v>
      </c>
      <c r="E150" s="96">
        <f>E139+E143</f>
        <v>45.9</v>
      </c>
      <c r="F150" s="96">
        <f t="shared" ref="F150:G150" si="127">F139+F143</f>
        <v>32.699999999999996</v>
      </c>
      <c r="G150" s="96">
        <f t="shared" si="127"/>
        <v>14.2</v>
      </c>
      <c r="H150" s="100">
        <f t="shared" si="125"/>
        <v>0</v>
      </c>
      <c r="I150" s="100">
        <f t="shared" ref="I150:O150" si="128">I139+I143</f>
        <v>0</v>
      </c>
      <c r="J150" s="100">
        <f t="shared" si="128"/>
        <v>0</v>
      </c>
      <c r="K150" s="100">
        <f t="shared" si="128"/>
        <v>0</v>
      </c>
      <c r="L150" s="101">
        <f t="shared" si="126"/>
        <v>60.099999999999994</v>
      </c>
      <c r="M150" s="101">
        <f t="shared" ref="M150" si="129">M139+M143</f>
        <v>45.9</v>
      </c>
      <c r="N150" s="101">
        <f t="shared" si="128"/>
        <v>32.699999999999996</v>
      </c>
      <c r="O150" s="101">
        <f t="shared" si="128"/>
        <v>14.2</v>
      </c>
    </row>
    <row r="151" spans="1:17" ht="12.75" customHeight="1" x14ac:dyDescent="0.25">
      <c r="A151" s="106"/>
      <c r="B151" s="123"/>
      <c r="C151" s="124"/>
      <c r="D151" s="50"/>
      <c r="E151" s="50"/>
      <c r="F151" s="108"/>
      <c r="G151" s="108"/>
      <c r="H151" s="108"/>
      <c r="I151" s="108"/>
      <c r="J151" s="108"/>
      <c r="K151" s="108"/>
      <c r="L151" s="108"/>
      <c r="M151" s="108"/>
      <c r="N151" s="108"/>
      <c r="P151" s="70" t="s">
        <v>305</v>
      </c>
      <c r="Q151" s="71">
        <f>SUMIF(C19:C143,1,L19:L143)</f>
        <v>24.9</v>
      </c>
    </row>
    <row r="152" spans="1:17" x14ac:dyDescent="0.25">
      <c r="A152" s="106"/>
      <c r="B152" s="6"/>
      <c r="C152" s="109"/>
      <c r="D152" s="6"/>
      <c r="E152" s="6"/>
      <c r="F152" s="110"/>
      <c r="G152" s="6"/>
      <c r="H152" s="6"/>
      <c r="I152" s="6"/>
      <c r="J152" s="6"/>
      <c r="K152" s="6"/>
      <c r="L152" s="6"/>
      <c r="M152" s="6"/>
      <c r="N152" s="6"/>
      <c r="P152" s="70" t="s">
        <v>306</v>
      </c>
      <c r="Q152" s="71">
        <f>SUMIF(C19:C143,2,L19:L143)</f>
        <v>0</v>
      </c>
    </row>
    <row r="153" spans="1:17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  <c r="P153" s="70" t="s">
        <v>307</v>
      </c>
      <c r="Q153" s="71">
        <f>SUMIF(C19:C143,3,L19:L143)</f>
        <v>17.900000000000002</v>
      </c>
    </row>
    <row r="154" spans="1:17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P154" s="70" t="s">
        <v>308</v>
      </c>
      <c r="Q154" s="71">
        <f>SUMIF(C19:C143,4,L19:L143)</f>
        <v>87.4</v>
      </c>
    </row>
    <row r="155" spans="1:17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P155" s="70" t="s">
        <v>311</v>
      </c>
      <c r="Q155" s="71">
        <f>SUMIF(C19:C143,5,L19:L143)</f>
        <v>75.599999999999994</v>
      </c>
    </row>
    <row r="156" spans="1:17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P156" s="70" t="s">
        <v>309</v>
      </c>
      <c r="Q156" s="71">
        <f>SUMIF(C19:C143,6,L19:L143)</f>
        <v>56.300000000000004</v>
      </c>
    </row>
    <row r="157" spans="1:17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P157" s="70" t="s">
        <v>310</v>
      </c>
      <c r="Q157" s="71">
        <f>SUMIF(C19:C143,7,L19:L143)</f>
        <v>1.7</v>
      </c>
    </row>
    <row r="158" spans="1:17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P158" s="70" t="s">
        <v>312</v>
      </c>
      <c r="Q158" s="71">
        <f>SUMIF(C19:C143,8,L19:L143)</f>
        <v>108.19999999999999</v>
      </c>
    </row>
    <row r="159" spans="1:17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P159" s="70" t="s">
        <v>313</v>
      </c>
      <c r="Q159" s="71">
        <f>SUMIF(C19:C143,9,L19:L143)</f>
        <v>134.60000000000002</v>
      </c>
    </row>
    <row r="160" spans="1:17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P160" s="70" t="s">
        <v>314</v>
      </c>
      <c r="Q160" s="71">
        <f>SUMIF(C19:C143,10,L19:L143)</f>
        <v>273.99999999999994</v>
      </c>
    </row>
    <row r="161" spans="1:17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P161" s="75" t="s">
        <v>172</v>
      </c>
      <c r="Q161" s="76">
        <f>SUM(Q151:Q160)</f>
        <v>780.59999999999991</v>
      </c>
    </row>
    <row r="162" spans="1:17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P162" s="77"/>
      <c r="Q162" s="77">
        <f>Q161-L144</f>
        <v>0</v>
      </c>
    </row>
    <row r="163" spans="1:17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7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7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7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7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7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7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7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7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7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7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7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7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7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A219" s="6"/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A220" s="6"/>
      <c r="B220" s="6"/>
      <c r="C220" s="5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</row>
    <row r="222" spans="1:14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</row>
    <row r="223" spans="1:14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</row>
    <row r="224" spans="1:14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</row>
    <row r="225" spans="1:14" x14ac:dyDescent="0.25">
      <c r="A225" s="6"/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</row>
    <row r="226" spans="1:14" x14ac:dyDescent="0.25">
      <c r="A226" s="6"/>
      <c r="B226" s="6"/>
      <c r="C226" s="5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</row>
    <row r="227" spans="1:14" x14ac:dyDescent="0.25">
      <c r="A227" s="6"/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</row>
    <row r="228" spans="1:14" x14ac:dyDescent="0.25">
      <c r="A228" s="6"/>
      <c r="B228" s="6"/>
      <c r="C228" s="5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</row>
    <row r="229" spans="1:14" x14ac:dyDescent="0.25">
      <c r="A229" s="6"/>
      <c r="B229" s="6"/>
      <c r="C229" s="5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</row>
    <row r="230" spans="1:14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</row>
    <row r="231" spans="1:14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</row>
    <row r="232" spans="1:14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</row>
    <row r="233" spans="1:14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</row>
    <row r="234" spans="1:14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</row>
    <row r="235" spans="1:14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</row>
    <row r="236" spans="1:14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</row>
    <row r="237" spans="1:14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</row>
    <row r="238" spans="1:14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</row>
    <row r="239" spans="1:14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</row>
    <row r="240" spans="1:14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</row>
    <row r="241" spans="1:14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</row>
    <row r="242" spans="1:14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</row>
    <row r="243" spans="1:14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</row>
    <row r="244" spans="1:14" x14ac:dyDescent="0.25">
      <c r="A244" s="6"/>
      <c r="B244" s="6"/>
      <c r="C244" s="5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</row>
    <row r="245" spans="1:14" x14ac:dyDescent="0.25">
      <c r="A245" s="6"/>
      <c r="B245" s="6"/>
      <c r="C245" s="5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</row>
    <row r="246" spans="1:14" x14ac:dyDescent="0.25">
      <c r="A246" s="6"/>
      <c r="B246" s="6"/>
      <c r="C246" s="5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</row>
    <row r="247" spans="1:14" x14ac:dyDescent="0.25">
      <c r="A247" s="6"/>
      <c r="B247" s="6"/>
      <c r="C247" s="5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</row>
    <row r="248" spans="1:14" x14ac:dyDescent="0.25">
      <c r="A248" s="6"/>
      <c r="B248" s="6"/>
      <c r="C248" s="52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</row>
    <row r="249" spans="1:14" x14ac:dyDescent="0.25">
      <c r="A249" s="6"/>
      <c r="B249" s="6"/>
      <c r="C249" s="52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</row>
    <row r="250" spans="1:14" x14ac:dyDescent="0.25">
      <c r="A250" s="6"/>
      <c r="B250" s="6"/>
      <c r="C250" s="52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</row>
    <row r="251" spans="1:14" x14ac:dyDescent="0.25">
      <c r="A251" s="6"/>
      <c r="B251" s="6"/>
      <c r="C251" s="52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</row>
    <row r="252" spans="1:14" x14ac:dyDescent="0.25">
      <c r="A252" s="6"/>
      <c r="B252" s="6"/>
      <c r="C252" s="52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</row>
    <row r="253" spans="1:14" x14ac:dyDescent="0.25">
      <c r="A253" s="6"/>
      <c r="B253" s="6"/>
      <c r="C253" s="52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</row>
    <row r="254" spans="1:14" x14ac:dyDescent="0.25">
      <c r="A254" s="6"/>
      <c r="B254" s="6"/>
      <c r="C254" s="52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</row>
    <row r="255" spans="1:14" x14ac:dyDescent="0.25">
      <c r="A255" s="6"/>
      <c r="B255" s="6"/>
      <c r="C255" s="52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</row>
    <row r="256" spans="1:14" x14ac:dyDescent="0.25">
      <c r="A256" s="6"/>
      <c r="B256" s="6"/>
      <c r="C256" s="52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</row>
    <row r="257" spans="1:14" x14ac:dyDescent="0.25">
      <c r="A257" s="6"/>
      <c r="B257" s="6"/>
      <c r="C257" s="52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</row>
    <row r="258" spans="1:14" x14ac:dyDescent="0.25">
      <c r="A258" s="6"/>
      <c r="B258" s="6"/>
      <c r="C258" s="52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</row>
    <row r="259" spans="1:14" x14ac:dyDescent="0.25">
      <c r="A259" s="6"/>
      <c r="B259" s="6"/>
      <c r="C259" s="52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</row>
    <row r="260" spans="1:14" x14ac:dyDescent="0.25">
      <c r="A260" s="6"/>
      <c r="B260" s="6"/>
      <c r="C260" s="52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</row>
    <row r="261" spans="1:14" x14ac:dyDescent="0.25">
      <c r="A261" s="6"/>
      <c r="B261" s="6"/>
      <c r="C261" s="52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</row>
    <row r="262" spans="1:14" x14ac:dyDescent="0.25">
      <c r="A262" s="6"/>
      <c r="B262" s="6"/>
      <c r="C262" s="52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</row>
    <row r="263" spans="1:14" x14ac:dyDescent="0.25">
      <c r="A263" s="6"/>
      <c r="B263" s="6"/>
      <c r="C263" s="52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</row>
    <row r="264" spans="1:14" x14ac:dyDescent="0.25">
      <c r="C264" s="53"/>
    </row>
    <row r="265" spans="1:14" x14ac:dyDescent="0.25">
      <c r="C265" s="53"/>
    </row>
    <row r="266" spans="1:14" x14ac:dyDescent="0.25">
      <c r="C266" s="53"/>
    </row>
    <row r="267" spans="1:14" x14ac:dyDescent="0.25">
      <c r="C267" s="53"/>
    </row>
    <row r="268" spans="1:14" x14ac:dyDescent="0.25">
      <c r="C268" s="53"/>
    </row>
    <row r="269" spans="1:14" x14ac:dyDescent="0.25">
      <c r="C269" s="53"/>
    </row>
    <row r="270" spans="1:14" x14ac:dyDescent="0.25">
      <c r="C270" s="53"/>
    </row>
    <row r="271" spans="1:14" x14ac:dyDescent="0.25">
      <c r="C271" s="53"/>
    </row>
    <row r="272" spans="1:14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  <row r="573" spans="3:3" x14ac:dyDescent="0.25">
      <c r="C573" s="53"/>
    </row>
    <row r="574" spans="3:3" x14ac:dyDescent="0.25">
      <c r="C574" s="53"/>
    </row>
    <row r="575" spans="3:3" x14ac:dyDescent="0.25">
      <c r="C575" s="53"/>
    </row>
    <row r="576" spans="3:3" x14ac:dyDescent="0.25">
      <c r="C576" s="53"/>
    </row>
    <row r="577" spans="3:3" x14ac:dyDescent="0.25">
      <c r="C577" s="53"/>
    </row>
    <row r="578" spans="3:3" x14ac:dyDescent="0.25">
      <c r="C578" s="53"/>
    </row>
    <row r="579" spans="3:3" x14ac:dyDescent="0.25">
      <c r="C579" s="53"/>
    </row>
    <row r="580" spans="3:3" x14ac:dyDescent="0.25">
      <c r="C580" s="53"/>
    </row>
    <row r="581" spans="3:3" x14ac:dyDescent="0.25">
      <c r="C581" s="53"/>
    </row>
    <row r="582" spans="3:3" x14ac:dyDescent="0.25">
      <c r="C582" s="53"/>
    </row>
    <row r="583" spans="3:3" x14ac:dyDescent="0.25">
      <c r="C583" s="53"/>
    </row>
    <row r="584" spans="3:3" x14ac:dyDescent="0.25">
      <c r="C584" s="53"/>
    </row>
    <row r="585" spans="3:3" x14ac:dyDescent="0.25">
      <c r="C585" s="53"/>
    </row>
    <row r="586" spans="3:3" x14ac:dyDescent="0.25">
      <c r="C586" s="53"/>
    </row>
    <row r="587" spans="3:3" x14ac:dyDescent="0.25">
      <c r="C587" s="53"/>
    </row>
    <row r="588" spans="3:3" x14ac:dyDescent="0.25">
      <c r="C588" s="53"/>
    </row>
    <row r="589" spans="3:3" x14ac:dyDescent="0.25">
      <c r="C589" s="53"/>
    </row>
    <row r="590" spans="3:3" x14ac:dyDescent="0.25">
      <c r="C590" s="53"/>
    </row>
    <row r="591" spans="3:3" x14ac:dyDescent="0.25">
      <c r="C591" s="53"/>
    </row>
    <row r="592" spans="3:3" x14ac:dyDescent="0.25">
      <c r="C592" s="53"/>
    </row>
  </sheetData>
  <mergeCells count="46">
    <mergeCell ref="A14:A16"/>
    <mergeCell ref="B14:B16"/>
    <mergeCell ref="C14:C16"/>
    <mergeCell ref="D14:D16"/>
    <mergeCell ref="E14:G14"/>
    <mergeCell ref="B1:O1"/>
    <mergeCell ref="B2:O2"/>
    <mergeCell ref="B3:O3"/>
    <mergeCell ref="B4:O4"/>
    <mergeCell ref="A12:O12"/>
    <mergeCell ref="B5:O5"/>
    <mergeCell ref="B6:O6"/>
    <mergeCell ref="B7:O7"/>
    <mergeCell ref="B8:O8"/>
    <mergeCell ref="B9:O9"/>
    <mergeCell ref="B10:O10"/>
    <mergeCell ref="H14:H16"/>
    <mergeCell ref="I14:K14"/>
    <mergeCell ref="L14:L16"/>
    <mergeCell ref="M14:O14"/>
    <mergeCell ref="E15:F15"/>
    <mergeCell ref="G15:G16"/>
    <mergeCell ref="I15:J15"/>
    <mergeCell ref="K15:K16"/>
    <mergeCell ref="M15:N15"/>
    <mergeCell ref="O15:O16"/>
    <mergeCell ref="B17:O17"/>
    <mergeCell ref="B75:O75"/>
    <mergeCell ref="B81:O81"/>
    <mergeCell ref="B82:O82"/>
    <mergeCell ref="B87:O87"/>
    <mergeCell ref="B18:O18"/>
    <mergeCell ref="B24:O24"/>
    <mergeCell ref="B31:O31"/>
    <mergeCell ref="B64:O64"/>
    <mergeCell ref="B92:O92"/>
    <mergeCell ref="B95:O95"/>
    <mergeCell ref="B117:O117"/>
    <mergeCell ref="B120:O120"/>
    <mergeCell ref="B125:O125"/>
    <mergeCell ref="B140:O140"/>
    <mergeCell ref="B126:O126"/>
    <mergeCell ref="B130:O130"/>
    <mergeCell ref="B131:O131"/>
    <mergeCell ref="B135:O135"/>
    <mergeCell ref="B136:O136"/>
  </mergeCells>
  <pageMargins left="0.59055118110236227" right="0.39370078740157483" top="0.78740157480314965" bottom="0.78740157480314965" header="0.31496062992125984" footer="0.31496062992125984"/>
  <pageSetup paperSize="9" scale="99" fitToHeight="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135"/>
  <sheetViews>
    <sheetView showZeros="0" tabSelected="1" workbookViewId="0">
      <selection activeCell="R5" sqref="R5"/>
    </sheetView>
  </sheetViews>
  <sheetFormatPr defaultRowHeight="15" x14ac:dyDescent="0.25"/>
  <cols>
    <col min="1" max="1" width="4.5703125" style="2" customWidth="1"/>
    <col min="2" max="2" width="50.5703125" style="2" customWidth="1"/>
    <col min="3" max="10" width="10.5703125" style="2" hidden="1" customWidth="1"/>
    <col min="11" max="13" width="10" style="2" customWidth="1"/>
    <col min="14" max="14" width="10.42578125" style="2" customWidth="1"/>
    <col min="15" max="16" width="9.140625" style="2" hidden="1" customWidth="1"/>
    <col min="17" max="19" width="9.140625" style="2" customWidth="1"/>
    <col min="20" max="16384" width="9.140625" style="2"/>
  </cols>
  <sheetData>
    <row r="1" spans="2:15" x14ac:dyDescent="0.25">
      <c r="B1" s="706" t="s">
        <v>328</v>
      </c>
      <c r="C1" s="706"/>
      <c r="D1" s="706"/>
      <c r="E1" s="706"/>
      <c r="F1" s="706"/>
      <c r="G1" s="706"/>
      <c r="H1" s="706"/>
      <c r="I1" s="706"/>
      <c r="J1" s="706"/>
      <c r="K1" s="706"/>
      <c r="L1" s="706"/>
      <c r="M1" s="706"/>
      <c r="N1" s="706"/>
    </row>
    <row r="2" spans="2:15" x14ac:dyDescent="0.25">
      <c r="B2" s="706" t="s">
        <v>447</v>
      </c>
      <c r="C2" s="706"/>
      <c r="D2" s="706"/>
      <c r="E2" s="706"/>
      <c r="F2" s="706"/>
      <c r="G2" s="706"/>
      <c r="H2" s="706"/>
      <c r="I2" s="706"/>
      <c r="J2" s="706"/>
      <c r="K2" s="706"/>
      <c r="L2" s="706"/>
      <c r="M2" s="706"/>
      <c r="N2" s="706"/>
    </row>
    <row r="3" spans="2:15" x14ac:dyDescent="0.25">
      <c r="B3" s="706" t="s">
        <v>505</v>
      </c>
      <c r="C3" s="706"/>
      <c r="D3" s="706"/>
      <c r="E3" s="706"/>
      <c r="F3" s="706"/>
      <c r="G3" s="706"/>
      <c r="H3" s="706"/>
      <c r="I3" s="706"/>
      <c r="J3" s="706"/>
      <c r="K3" s="706"/>
      <c r="L3" s="706"/>
      <c r="M3" s="706"/>
      <c r="N3" s="706"/>
    </row>
    <row r="4" spans="2:15" x14ac:dyDescent="0.25">
      <c r="B4" s="706" t="s">
        <v>350</v>
      </c>
      <c r="C4" s="706"/>
      <c r="D4" s="706"/>
      <c r="E4" s="706"/>
      <c r="F4" s="706"/>
      <c r="G4" s="706"/>
      <c r="H4" s="706"/>
      <c r="I4" s="706"/>
      <c r="J4" s="706"/>
      <c r="K4" s="706"/>
      <c r="L4" s="706"/>
      <c r="M4" s="706"/>
      <c r="N4" s="706"/>
    </row>
    <row r="5" spans="2:15" x14ac:dyDescent="0.25">
      <c r="B5" s="581" t="s">
        <v>507</v>
      </c>
      <c r="C5" s="581"/>
      <c r="D5" s="581"/>
      <c r="E5" s="581"/>
      <c r="F5" s="581"/>
      <c r="G5" s="581"/>
      <c r="H5" s="581"/>
      <c r="I5" s="581"/>
      <c r="J5" s="581"/>
      <c r="K5" s="581"/>
      <c r="L5" s="581"/>
      <c r="M5" s="581"/>
      <c r="N5" s="581"/>
      <c r="O5" s="581"/>
    </row>
    <row r="6" spans="2:15" x14ac:dyDescent="0.25">
      <c r="B6" s="581" t="s">
        <v>516</v>
      </c>
      <c r="C6" s="581"/>
      <c r="D6" s="581"/>
      <c r="E6" s="581"/>
      <c r="F6" s="581"/>
      <c r="G6" s="581"/>
      <c r="H6" s="581"/>
      <c r="I6" s="581"/>
      <c r="J6" s="581"/>
      <c r="K6" s="581"/>
      <c r="L6" s="581"/>
      <c r="M6" s="581"/>
      <c r="N6" s="581"/>
      <c r="O6" s="581"/>
    </row>
    <row r="7" spans="2:15" x14ac:dyDescent="0.25">
      <c r="B7" s="581" t="s">
        <v>535</v>
      </c>
      <c r="C7" s="581"/>
      <c r="D7" s="581"/>
      <c r="E7" s="581"/>
      <c r="F7" s="581"/>
      <c r="G7" s="581"/>
      <c r="H7" s="581"/>
      <c r="I7" s="581"/>
      <c r="J7" s="581"/>
      <c r="K7" s="581"/>
      <c r="L7" s="581"/>
      <c r="M7" s="581"/>
      <c r="N7" s="581"/>
      <c r="O7" s="581"/>
    </row>
    <row r="8" spans="2:15" x14ac:dyDescent="0.25">
      <c r="B8" s="581" t="s">
        <v>537</v>
      </c>
      <c r="C8" s="581"/>
      <c r="D8" s="581"/>
      <c r="E8" s="581"/>
      <c r="F8" s="581"/>
      <c r="G8" s="581"/>
      <c r="H8" s="581"/>
      <c r="I8" s="581"/>
      <c r="J8" s="581"/>
      <c r="K8" s="581"/>
      <c r="L8" s="581"/>
      <c r="M8" s="581"/>
      <c r="N8" s="581"/>
      <c r="O8" s="581"/>
    </row>
    <row r="9" spans="2:15" x14ac:dyDescent="0.25">
      <c r="B9" s="688" t="s">
        <v>550</v>
      </c>
      <c r="C9" s="688"/>
      <c r="D9" s="688"/>
      <c r="E9" s="688"/>
      <c r="F9" s="688"/>
      <c r="G9" s="688"/>
      <c r="H9" s="688"/>
      <c r="I9" s="688"/>
      <c r="J9" s="688"/>
      <c r="K9" s="688"/>
      <c r="L9" s="688"/>
      <c r="M9" s="688"/>
      <c r="N9" s="688"/>
      <c r="O9" s="688"/>
    </row>
    <row r="10" spans="2:15" x14ac:dyDescent="0.25">
      <c r="B10" s="689" t="s">
        <v>558</v>
      </c>
      <c r="C10" s="689"/>
      <c r="D10" s="689"/>
      <c r="E10" s="689"/>
      <c r="F10" s="689"/>
      <c r="G10" s="689"/>
      <c r="H10" s="689"/>
      <c r="I10" s="689"/>
      <c r="J10" s="689"/>
      <c r="K10" s="689"/>
      <c r="L10" s="689"/>
      <c r="M10" s="689"/>
      <c r="N10" s="689"/>
      <c r="O10" s="529"/>
    </row>
    <row r="11" spans="2:15" x14ac:dyDescent="0.25">
      <c r="B11" s="688" t="s">
        <v>564</v>
      </c>
      <c r="C11" s="688"/>
      <c r="D11" s="688"/>
      <c r="E11" s="688"/>
      <c r="F11" s="688"/>
      <c r="G11" s="688"/>
      <c r="H11" s="688"/>
      <c r="I11" s="688"/>
      <c r="J11" s="688"/>
      <c r="K11" s="688"/>
      <c r="L11" s="688"/>
      <c r="M11" s="688"/>
      <c r="N11" s="688"/>
      <c r="O11" s="688"/>
    </row>
    <row r="12" spans="2:15" x14ac:dyDescent="0.25">
      <c r="B12" s="689" t="s">
        <v>576</v>
      </c>
      <c r="C12" s="689"/>
      <c r="D12" s="689"/>
      <c r="E12" s="689"/>
      <c r="F12" s="689"/>
      <c r="G12" s="689"/>
      <c r="H12" s="689"/>
      <c r="I12" s="689"/>
      <c r="J12" s="689"/>
      <c r="K12" s="689"/>
      <c r="L12" s="689"/>
      <c r="M12" s="689"/>
      <c r="N12" s="689"/>
      <c r="O12" s="535"/>
    </row>
    <row r="13" spans="2:15" x14ac:dyDescent="0.25">
      <c r="B13" s="688" t="s">
        <v>583</v>
      </c>
      <c r="C13" s="688"/>
      <c r="D13" s="688"/>
      <c r="E13" s="688"/>
      <c r="F13" s="688"/>
      <c r="G13" s="688"/>
      <c r="H13" s="688"/>
      <c r="I13" s="688"/>
      <c r="J13" s="688"/>
      <c r="K13" s="688"/>
      <c r="L13" s="688"/>
      <c r="M13" s="688"/>
      <c r="N13" s="688"/>
      <c r="O13" s="688"/>
    </row>
    <row r="14" spans="2:15" x14ac:dyDescent="0.25">
      <c r="B14" s="689" t="s">
        <v>603</v>
      </c>
      <c r="C14" s="689"/>
      <c r="D14" s="689"/>
      <c r="E14" s="689"/>
      <c r="F14" s="689"/>
      <c r="G14" s="689"/>
      <c r="H14" s="689"/>
      <c r="I14" s="689"/>
      <c r="J14" s="689"/>
      <c r="K14" s="689"/>
      <c r="L14" s="689"/>
      <c r="M14" s="689"/>
      <c r="N14" s="689"/>
      <c r="O14" s="543"/>
    </row>
    <row r="15" spans="2:15" x14ac:dyDescent="0.25">
      <c r="B15" s="688" t="s">
        <v>591</v>
      </c>
      <c r="C15" s="688"/>
      <c r="D15" s="688"/>
      <c r="E15" s="688"/>
      <c r="F15" s="688"/>
      <c r="G15" s="688"/>
      <c r="H15" s="688"/>
      <c r="I15" s="688"/>
      <c r="J15" s="688"/>
      <c r="K15" s="688"/>
      <c r="L15" s="688"/>
      <c r="M15" s="688"/>
      <c r="N15" s="688"/>
      <c r="O15" s="688"/>
    </row>
    <row r="16" spans="2:15" x14ac:dyDescent="0.25">
      <c r="B16" s="689" t="s">
        <v>611</v>
      </c>
      <c r="C16" s="689"/>
      <c r="D16" s="689"/>
      <c r="E16" s="689"/>
      <c r="F16" s="689"/>
      <c r="G16" s="689"/>
      <c r="H16" s="689"/>
      <c r="I16" s="689"/>
      <c r="J16" s="689"/>
      <c r="K16" s="689"/>
      <c r="L16" s="689"/>
      <c r="M16" s="689"/>
      <c r="N16" s="689"/>
      <c r="O16" s="551"/>
    </row>
    <row r="18" spans="1:15" x14ac:dyDescent="0.25">
      <c r="A18" s="583" t="s">
        <v>460</v>
      </c>
      <c r="B18" s="583"/>
      <c r="C18" s="583"/>
      <c r="D18" s="583"/>
      <c r="E18" s="583"/>
      <c r="F18" s="583"/>
      <c r="G18" s="583"/>
      <c r="H18" s="583"/>
      <c r="I18" s="583"/>
      <c r="J18" s="583"/>
      <c r="K18" s="583"/>
      <c r="L18" s="583"/>
      <c r="M18" s="583"/>
      <c r="N18" s="583"/>
    </row>
    <row r="19" spans="1:15" ht="17.25" customHeight="1" x14ac:dyDescent="0.25">
      <c r="A19" s="58"/>
      <c r="B19" s="58"/>
      <c r="C19" s="58"/>
      <c r="D19" s="95"/>
      <c r="E19" s="95"/>
      <c r="F19" s="95"/>
      <c r="G19" s="95"/>
      <c r="H19" s="95"/>
      <c r="I19" s="95"/>
      <c r="J19" s="95"/>
      <c r="K19" s="95"/>
      <c r="L19" s="95"/>
      <c r="M19" s="95"/>
      <c r="N19" s="4" t="s">
        <v>406</v>
      </c>
      <c r="O19" s="4"/>
    </row>
    <row r="20" spans="1:15" ht="15" customHeight="1" x14ac:dyDescent="0.25">
      <c r="A20" s="588" t="s">
        <v>5</v>
      </c>
      <c r="B20" s="591" t="s">
        <v>226</v>
      </c>
      <c r="C20" s="604" t="s">
        <v>336</v>
      </c>
      <c r="D20" s="608" t="s">
        <v>194</v>
      </c>
      <c r="E20" s="608"/>
      <c r="F20" s="609"/>
      <c r="G20" s="594" t="s">
        <v>338</v>
      </c>
      <c r="H20" s="597" t="s">
        <v>194</v>
      </c>
      <c r="I20" s="598"/>
      <c r="J20" s="599"/>
      <c r="K20" s="603" t="s">
        <v>0</v>
      </c>
      <c r="L20" s="611" t="s">
        <v>194</v>
      </c>
      <c r="M20" s="612"/>
      <c r="N20" s="613"/>
    </row>
    <row r="21" spans="1:15" ht="15" customHeight="1" x14ac:dyDescent="0.25">
      <c r="A21" s="589"/>
      <c r="B21" s="592"/>
      <c r="C21" s="605"/>
      <c r="D21" s="609" t="s">
        <v>1</v>
      </c>
      <c r="E21" s="619"/>
      <c r="F21" s="610" t="s">
        <v>2</v>
      </c>
      <c r="G21" s="595"/>
      <c r="H21" s="625" t="s">
        <v>1</v>
      </c>
      <c r="I21" s="625"/>
      <c r="J21" s="587" t="s">
        <v>2</v>
      </c>
      <c r="K21" s="603"/>
      <c r="L21" s="603" t="s">
        <v>1</v>
      </c>
      <c r="M21" s="603"/>
      <c r="N21" s="586" t="s">
        <v>2</v>
      </c>
    </row>
    <row r="22" spans="1:15" ht="28.5" customHeight="1" x14ac:dyDescent="0.25">
      <c r="A22" s="590"/>
      <c r="B22" s="593"/>
      <c r="C22" s="606"/>
      <c r="D22" s="114" t="s">
        <v>3</v>
      </c>
      <c r="E22" s="115" t="s">
        <v>4</v>
      </c>
      <c r="F22" s="610"/>
      <c r="G22" s="596"/>
      <c r="H22" s="116" t="s">
        <v>3</v>
      </c>
      <c r="I22" s="112" t="s">
        <v>4</v>
      </c>
      <c r="J22" s="587"/>
      <c r="K22" s="603"/>
      <c r="L22" s="113" t="s">
        <v>3</v>
      </c>
      <c r="M22" s="111" t="s">
        <v>4</v>
      </c>
      <c r="N22" s="586"/>
    </row>
    <row r="23" spans="1:15" ht="15" customHeight="1" x14ac:dyDescent="0.25">
      <c r="A23" s="5" t="s">
        <v>71</v>
      </c>
      <c r="B23" s="17" t="s">
        <v>6</v>
      </c>
      <c r="C23" s="16">
        <f>D23+F23</f>
        <v>6921.9000000000015</v>
      </c>
      <c r="D23" s="16">
        <f>'4 pr._savarankiškos f-jos'!E93+'5 pr._valstybinės f-jos'!E86+'7 pr._kita dotacija'!E75+'9 pr._įstaigų pajamos'!E47+'10 pr._skolintos lėšos'!E31+'11 pr._apyvartinės lėšos'!E23+'11 pr._apyvartinės lėšos'!E86</f>
        <v>5453.5000000000009</v>
      </c>
      <c r="E23" s="16">
        <f>'4 pr._savarankiškos f-jos'!F93+'5 pr._valstybinės f-jos'!F86+'7 pr._kita dotacija'!F75+'9 pr._įstaigų pajamos'!F47+'10 pr._skolintos lėšos'!F31+'11 pr._apyvartinės lėšos'!F23+'11 pr._apyvartinės lėšos'!F86</f>
        <v>2839.8</v>
      </c>
      <c r="F23" s="16">
        <f>'4 pr._savarankiškos f-jos'!G93+'5 pr._valstybinės f-jos'!G86+'7 pr._kita dotacija'!G75+'9 pr._įstaigų pajamos'!G47+'10 pr._skolintos lėšos'!G31+'11 pr._apyvartinės lėšos'!G23+'11 pr._apyvartinės lėšos'!G86</f>
        <v>1468.4</v>
      </c>
      <c r="G23" s="10">
        <f t="shared" ref="G23" si="0">H23+J23</f>
        <v>17.900000000000009</v>
      </c>
      <c r="H23" s="10">
        <f>'4 pr._savarankiškos f-jos'!I93+'5 pr._valstybinės f-jos'!I86+'7 pr._kita dotacija'!I75+'9 pr._įstaigų pajamos'!I47+'10 pr._skolintos lėšos'!I31+'11 pr._apyvartinės lėšos'!I23+'11 pr._apyvartinės lėšos'!I86</f>
        <v>23.100000000000009</v>
      </c>
      <c r="I23" s="10">
        <f>'4 pr._savarankiškos f-jos'!J93+'5 pr._valstybinės f-jos'!J86+'7 pr._kita dotacija'!J75+'9 pr._įstaigų pajamos'!J47+'10 pr._skolintos lėšos'!J31+'11 pr._apyvartinės lėšos'!J23+'11 pr._apyvartinės lėšos'!J86</f>
        <v>7.3999999999999986</v>
      </c>
      <c r="J23" s="10">
        <f>'4 pr._savarankiškos f-jos'!K93+'5 pr._valstybinės f-jos'!K86+'7 pr._kita dotacija'!K75+'9 pr._įstaigų pajamos'!K47+'10 pr._skolintos lėšos'!K31+'11 pr._apyvartinės lėšos'!K23+'11 pr._apyvartinės lėšos'!K86</f>
        <v>-5.2</v>
      </c>
      <c r="K23" s="12">
        <f t="shared" ref="K23" si="1">L23+N23</f>
        <v>6939.7999999999993</v>
      </c>
      <c r="L23" s="94">
        <f>'4 pr._savarankiškos f-jos'!M93+'5 pr._valstybinės f-jos'!M86+'7 pr._kita dotacija'!M75+'9 pr._įstaigų pajamos'!M47+'10 pr._skolintos lėšos'!M31+'11 pr._apyvartinės lėšos'!M23+'11 pr._apyvartinės lėšos'!M86</f>
        <v>5476.5999999999995</v>
      </c>
      <c r="M23" s="94">
        <f>'4 pr._savarankiškos f-jos'!N93+'5 pr._valstybinės f-jos'!N86+'7 pr._kita dotacija'!N75+'9 pr._įstaigų pajamos'!N47+'10 pr._skolintos lėšos'!N31+'11 pr._apyvartinės lėšos'!N23+'11 pr._apyvartinės lėšos'!N86</f>
        <v>2847.2000000000007</v>
      </c>
      <c r="N23" s="94">
        <f>'4 pr._savarankiškos f-jos'!O93+'5 pr._valstybinės f-jos'!O86+'7 pr._kita dotacija'!O75+'9 pr._įstaigų pajamos'!O47+'10 pr._skolintos lėšos'!O31+'11 pr._apyvartinės lėšos'!O23+'11 pr._apyvartinės lėšos'!O86</f>
        <v>1463.2</v>
      </c>
    </row>
    <row r="24" spans="1:15" ht="15" customHeight="1" x14ac:dyDescent="0.25">
      <c r="A24" s="5" t="s">
        <v>182</v>
      </c>
      <c r="B24" s="17" t="s">
        <v>59</v>
      </c>
      <c r="C24" s="16">
        <f t="shared" ref="C24:C29" si="2">D24+F24</f>
        <v>5439.2999999999993</v>
      </c>
      <c r="D24" s="16">
        <f>'4 pr._savarankiškos f-jos'!E147+'8 pr._aplinkos apsaugos s. p.'!E19+'9 pr._įstaigų pajamos'!E60+'10 pr._skolintos lėšos'!E38+'7 pr._kita dotacija'!E83+'11 pr._apyvartinės lėšos'!E30+'11 pr._apyvartinės lėšos'!E91+'11 pr._apyvartinės lėšos'!E129</f>
        <v>3506.3999999999992</v>
      </c>
      <c r="E24" s="16">
        <f>'4 pr._savarankiškos f-jos'!F147+'8 pr._aplinkos apsaugos s. p.'!F19+'9 pr._įstaigų pajamos'!F60+'10 pr._skolintos lėšos'!F38+'7 pr._kita dotacija'!F83+'11 pr._apyvartinės lėšos'!F30+'11 pr._apyvartinės lėšos'!F91+'11 pr._apyvartinės lėšos'!F129</f>
        <v>0.5</v>
      </c>
      <c r="F24" s="16">
        <f>'4 pr._savarankiškos f-jos'!G147+'8 pr._aplinkos apsaugos s. p.'!G19+'9 pr._įstaigų pajamos'!G60+'10 pr._skolintos lėšos'!G38+'7 pr._kita dotacija'!G83+'11 pr._apyvartinės lėšos'!G30+'11 pr._apyvartinės lėšos'!G91+'11 pr._apyvartinės lėšos'!G129</f>
        <v>1932.9</v>
      </c>
      <c r="G24" s="10">
        <f t="shared" ref="G24:G26" si="3">H24+J24</f>
        <v>28.299999999999997</v>
      </c>
      <c r="H24" s="10">
        <f>'4 pr._savarankiškos f-jos'!I147+'8 pr._aplinkos apsaugos s. p.'!I19+'9 pr._įstaigų pajamos'!I60+'10 pr._skolintos lėšos'!I38+'7 pr._kita dotacija'!I83+'11 pr._apyvartinės lėšos'!I30+'11 pr._apyvartinės lėšos'!I91+'11 pr._apyvartinės lėšos'!I129</f>
        <v>18.899999999999999</v>
      </c>
      <c r="I24" s="10">
        <f>'4 pr._savarankiškos f-jos'!J147+'8 pr._aplinkos apsaugos s. p.'!J19+'9 pr._įstaigų pajamos'!J60+'10 pr._skolintos lėšos'!J38+'7 pr._kita dotacija'!J83+'11 pr._apyvartinės lėšos'!J30+'11 pr._apyvartinės lėšos'!J91+'11 pr._apyvartinės lėšos'!J129</f>
        <v>1.8</v>
      </c>
      <c r="J24" s="10">
        <f>'4 pr._savarankiškos f-jos'!K147+'8 pr._aplinkos apsaugos s. p.'!K19+'9 pr._įstaigų pajamos'!K60+'10 pr._skolintos lėšos'!K38+'7 pr._kita dotacija'!K83+'11 pr._apyvartinės lėšos'!K30+'11 pr._apyvartinės lėšos'!K91+'11 pr._apyvartinės lėšos'!K129</f>
        <v>9.4</v>
      </c>
      <c r="K24" s="12">
        <f t="shared" ref="K24:K26" si="4">L24+N24</f>
        <v>5467.5999999999995</v>
      </c>
      <c r="L24" s="12">
        <f>'4 pr._savarankiškos f-jos'!M147+'8 pr._aplinkos apsaugos s. p.'!M19+'9 pr._įstaigų pajamos'!M60+'10 pr._skolintos lėšos'!M38+'7 pr._kita dotacija'!M83+'11 pr._apyvartinės lėšos'!M30+'11 pr._apyvartinės lėšos'!M91+'11 pr._apyvartinės lėšos'!M129</f>
        <v>3525.2999999999993</v>
      </c>
      <c r="M24" s="12">
        <f>'4 pr._savarankiškos f-jos'!N147+'8 pr._aplinkos apsaugos s. p.'!N19+'9 pr._įstaigų pajamos'!N60+'10 pr._skolintos lėšos'!N38+'7 pr._kita dotacija'!N83+'11 pr._apyvartinės lėšos'!N30+'11 pr._apyvartinės lėšos'!N91+'11 pr._apyvartinės lėšos'!N129</f>
        <v>2.2999999999999998</v>
      </c>
      <c r="N24" s="12">
        <f>'4 pr._savarankiškos f-jos'!O147+'8 pr._aplinkos apsaugos s. p.'!O19+'9 pr._įstaigų pajamos'!O60+'10 pr._skolintos lėšos'!O38+'7 pr._kita dotacija'!O83+'11 pr._apyvartinės lėšos'!O30+'11 pr._apyvartinės lėšos'!O91+'11 pr._apyvartinės lėšos'!O129</f>
        <v>1942.3</v>
      </c>
    </row>
    <row r="25" spans="1:15" ht="15.95" customHeight="1" x14ac:dyDescent="0.25">
      <c r="A25" s="5" t="s">
        <v>72</v>
      </c>
      <c r="B25" s="17" t="s">
        <v>63</v>
      </c>
      <c r="C25" s="16">
        <f t="shared" si="2"/>
        <v>545.29999999999995</v>
      </c>
      <c r="D25" s="16">
        <f>'4 pr._savarankiškos f-jos'!E151+'5 pr._valstybinės f-jos'!E92+'8 pr._aplinkos apsaugos s. p.'!E22+'9 pr._įstaigų pajamos'!E64+'10 pr._skolintos lėšos'!E41+'7 pr._kita dotacija'!E93+'11 pr._apyvartinės lėšos'!E93</f>
        <v>275.40000000000003</v>
      </c>
      <c r="E25" s="16">
        <f>'4 pr._savarankiškos f-jos'!F151+'5 pr._valstybinės f-jos'!F92+'8 pr._aplinkos apsaugos s. p.'!F22+'9 pr._įstaigų pajamos'!F64+'10 pr._skolintos lėšos'!F41+'7 pr._kita dotacija'!F93+'11 pr._apyvartinės lėšos'!F93</f>
        <v>124.99999999999999</v>
      </c>
      <c r="F25" s="16">
        <f>'4 pr._savarankiškos f-jos'!G151+'5 pr._valstybinės f-jos'!G92+'8 pr._aplinkos apsaugos s. p.'!G22+'9 pr._įstaigų pajamos'!G64+'10 pr._skolintos lėšos'!G41+'7 pr._kita dotacija'!G93+'11 pr._apyvartinės lėšos'!G93</f>
        <v>269.89999999999998</v>
      </c>
      <c r="G25" s="10">
        <f t="shared" si="3"/>
        <v>50</v>
      </c>
      <c r="H25" s="10">
        <f>'4 pr._savarankiškos f-jos'!I151+'5 pr._valstybinės f-jos'!I92+'8 pr._aplinkos apsaugos s. p.'!I22+'9 pr._įstaigų pajamos'!I64+'10 pr._skolintos lėšos'!I41+'7 pr._kita dotacija'!I93+'11 pr._apyvartinės lėšos'!I93</f>
        <v>0</v>
      </c>
      <c r="I25" s="10">
        <f>'4 pr._savarankiškos f-jos'!J151+'5 pr._valstybinės f-jos'!J92+'8 pr._aplinkos apsaugos s. p.'!J22+'9 pr._įstaigų pajamos'!J64+'10 pr._skolintos lėšos'!J41+'7 pr._kita dotacija'!J93+'11 pr._apyvartinės lėšos'!J93</f>
        <v>0</v>
      </c>
      <c r="J25" s="10">
        <f>'4 pr._savarankiškos f-jos'!K151+'5 pr._valstybinės f-jos'!K92+'8 pr._aplinkos apsaugos s. p.'!K22+'9 pr._įstaigų pajamos'!K64+'10 pr._skolintos lėšos'!K41+'7 pr._kita dotacija'!K93+'11 pr._apyvartinės lėšos'!K93</f>
        <v>50</v>
      </c>
      <c r="K25" s="12">
        <f t="shared" si="4"/>
        <v>595.29999999999995</v>
      </c>
      <c r="L25" s="12">
        <f>'4 pr._savarankiškos f-jos'!M151+'5 pr._valstybinės f-jos'!M92+'8 pr._aplinkos apsaugos s. p.'!M22+'9 pr._įstaigų pajamos'!M64+'10 pr._skolintos lėšos'!M41+'7 pr._kita dotacija'!M93+'11 pr._apyvartinės lėšos'!M93</f>
        <v>275.40000000000003</v>
      </c>
      <c r="M25" s="12">
        <f>'4 pr._savarankiškos f-jos'!N151+'5 pr._valstybinės f-jos'!N92+'8 pr._aplinkos apsaugos s. p.'!N22+'9 pr._įstaigų pajamos'!N64+'10 pr._skolintos lėšos'!N41+'7 pr._kita dotacija'!N93+'11 pr._apyvartinės lėšos'!N93</f>
        <v>124.99999999999999</v>
      </c>
      <c r="N25" s="12">
        <f>'4 pr._savarankiškos f-jos'!O151+'5 pr._valstybinės f-jos'!O92+'8 pr._aplinkos apsaugos s. p.'!O22+'9 pr._įstaigų pajamos'!O64+'10 pr._skolintos lėšos'!O41+'7 pr._kita dotacija'!O93+'11 pr._apyvartinės lėšos'!O93</f>
        <v>319.89999999999998</v>
      </c>
    </row>
    <row r="26" spans="1:15" ht="15" customHeight="1" x14ac:dyDescent="0.25">
      <c r="A26" s="5" t="s">
        <v>73</v>
      </c>
      <c r="B26" s="17" t="s">
        <v>171</v>
      </c>
      <c r="C26" s="16">
        <f>D26+F26</f>
        <v>17500.600000000002</v>
      </c>
      <c r="D26" s="16">
        <f>'4 pr._savarankiškos f-jos'!E191+'6 pr._mokinio krepšelis'!E57+'7 pr._kita dotacija'!E251+'9 pr._įstaigų pajamos'!E101+'10 pr._skolintos lėšos'!E44+'11 pr._apyvartinės lėšos'!E63+'11 pr._apyvartinės lėšos'!E116+'11 pr._apyvartinės lėšos'!E139</f>
        <v>16424.400000000001</v>
      </c>
      <c r="E26" s="16">
        <f>'4 pr._savarankiškos f-jos'!F191+'6 pr._mokinio krepšelis'!F57+'7 pr._kita dotacija'!F251+'9 pr._įstaigų pajamos'!F101+'10 pr._skolintos lėšos'!F44+'11 pr._apyvartinės lėšos'!F63+'11 pr._apyvartinės lėšos'!F116+'11 pr._apyvartinės lėšos'!F139</f>
        <v>10567.599999999997</v>
      </c>
      <c r="F26" s="16">
        <f>'4 pr._savarankiškos f-jos'!G191+'6 pr._mokinio krepšelis'!G57+'7 pr._kita dotacija'!G251+'9 pr._įstaigų pajamos'!G101+'10 pr._skolintos lėšos'!G44+'11 pr._apyvartinės lėšos'!G63+'11 pr._apyvartinės lėšos'!G116+'11 pr._apyvartinės lėšos'!G139</f>
        <v>1076.2</v>
      </c>
      <c r="G26" s="10">
        <f t="shared" si="3"/>
        <v>20.400000000000002</v>
      </c>
      <c r="H26" s="10">
        <f>'4 pr._savarankiškos f-jos'!I191+'6 pr._mokinio krepšelis'!I57+'7 pr._kita dotacija'!I251+'9 pr._įstaigų pajamos'!I101+'10 pr._skolintos lėšos'!I44+'11 pr._apyvartinės lėšos'!I63+'11 pr._apyvartinės lėšos'!I116+'11 pr._apyvartinės lėšos'!I139</f>
        <v>26.900000000000002</v>
      </c>
      <c r="I26" s="10">
        <f>'4 pr._savarankiškos f-jos'!J191+'6 pr._mokinio krepšelis'!J57+'7 pr._kita dotacija'!J251+'9 pr._įstaigų pajamos'!J101+'10 pr._skolintos lėšos'!J44+'11 pr._apyvartinės lėšos'!J63+'11 pr._apyvartinės lėšos'!J116+'11 pr._apyvartinės lėšos'!J139</f>
        <v>-60.9</v>
      </c>
      <c r="J26" s="10">
        <f>'4 pr._savarankiškos f-jos'!K191+'6 pr._mokinio krepšelis'!K57+'7 pr._kita dotacija'!K251+'9 pr._įstaigų pajamos'!K101+'10 pr._skolintos lėšos'!K44+'11 pr._apyvartinės lėšos'!K63+'11 pr._apyvartinės lėšos'!K116+'11 pr._apyvartinės lėšos'!K139</f>
        <v>-6.5</v>
      </c>
      <c r="K26" s="12">
        <f t="shared" si="4"/>
        <v>17521</v>
      </c>
      <c r="L26" s="12">
        <f>'4 pr._savarankiškos f-jos'!M191+'6 pr._mokinio krepšelis'!M57+'7 pr._kita dotacija'!M251+'9 pr._įstaigų pajamos'!M101+'10 pr._skolintos lėšos'!M44+'11 pr._apyvartinės lėšos'!M63+'11 pr._apyvartinės lėšos'!M116+'11 pr._apyvartinės lėšos'!M139</f>
        <v>16451.3</v>
      </c>
      <c r="M26" s="12">
        <f>'4 pr._savarankiškos f-jos'!N191+'6 pr._mokinio krepšelis'!N57+'7 pr._kita dotacija'!N251+'9 pr._įstaigų pajamos'!N101+'10 pr._skolintos lėšos'!N44+'11 pr._apyvartinės lėšos'!N63+'11 pr._apyvartinės lėšos'!N116+'11 pr._apyvartinės lėšos'!N139</f>
        <v>10506.699999999997</v>
      </c>
      <c r="N26" s="12">
        <f>'4 pr._savarankiškos f-jos'!O191+'6 pr._mokinio krepšelis'!O57+'7 pr._kita dotacija'!O251+'9 pr._įstaigų pajamos'!O101+'10 pr._skolintos lėšos'!O44+'11 pr._apyvartinės lėšos'!O63+'11 pr._apyvartinės lėšos'!O116+'11 pr._apyvartinės lėšos'!O139</f>
        <v>1069.7</v>
      </c>
    </row>
    <row r="27" spans="1:15" x14ac:dyDescent="0.25">
      <c r="A27" s="5" t="s">
        <v>74</v>
      </c>
      <c r="B27" s="17" t="s">
        <v>181</v>
      </c>
      <c r="C27" s="16">
        <f t="shared" si="2"/>
        <v>1309.9000000000001</v>
      </c>
      <c r="D27" s="16">
        <f>'4 pr._savarankiškos f-jos'!E196+'5 pr._valstybinės f-jos'!E118+'10 pr._skolintos lėšos'!E47+'7 pr._kita dotacija'!E257</f>
        <v>741.6</v>
      </c>
      <c r="E27" s="16">
        <f>'4 pr._savarankiškos f-jos'!F196+'5 pr._valstybinės f-jos'!F118+'10 pr._skolintos lėšos'!F47+'7 pr._kita dotacija'!F257</f>
        <v>166.8</v>
      </c>
      <c r="F27" s="16">
        <f>'4 pr._savarankiškos f-jos'!G196+'5 pr._valstybinės f-jos'!G118+'10 pr._skolintos lėšos'!G47+'7 pr._kita dotacija'!G257</f>
        <v>568.29999999999995</v>
      </c>
      <c r="G27" s="10">
        <f t="shared" ref="G27:G29" si="5">H27+J27</f>
        <v>-38.9</v>
      </c>
      <c r="H27" s="10">
        <f>'4 pr._savarankiškos f-jos'!I196+'5 pr._valstybinės f-jos'!I118+'10 pr._skolintos lėšos'!I47+'7 pr._kita dotacija'!I257</f>
        <v>-41.5</v>
      </c>
      <c r="I27" s="10">
        <f>'4 pr._savarankiškos f-jos'!J196+'5 pr._valstybinės f-jos'!J118+'10 pr._skolintos lėšos'!J47+'7 pr._kita dotacija'!J257</f>
        <v>1.4</v>
      </c>
      <c r="J27" s="10">
        <f>'4 pr._savarankiškos f-jos'!K196+'5 pr._valstybinės f-jos'!K118+'10 pr._skolintos lėšos'!K47+'7 pr._kita dotacija'!K257</f>
        <v>2.6</v>
      </c>
      <c r="K27" s="12">
        <f t="shared" ref="K27:K29" si="6">L27+N27</f>
        <v>1271</v>
      </c>
      <c r="L27" s="12">
        <f>'4 pr._savarankiškos f-jos'!M196+'5 pr._valstybinės f-jos'!M118+'10 pr._skolintos lėšos'!M47+'7 pr._kita dotacija'!M257</f>
        <v>700.1</v>
      </c>
      <c r="M27" s="12">
        <f>'4 pr._savarankiškos f-jos'!N196+'5 pr._valstybinės f-jos'!N118+'10 pr._skolintos lėšos'!N47+'7 pr._kita dotacija'!N257</f>
        <v>168.2</v>
      </c>
      <c r="N27" s="12">
        <f>'4 pr._savarankiškos f-jos'!O196+'5 pr._valstybinės f-jos'!O118+'10 pr._skolintos lėšos'!O47+'7 pr._kita dotacija'!O257</f>
        <v>570.9</v>
      </c>
    </row>
    <row r="28" spans="1:15" x14ac:dyDescent="0.25">
      <c r="A28" s="5" t="s">
        <v>75</v>
      </c>
      <c r="B28" s="17" t="s">
        <v>66</v>
      </c>
      <c r="C28" s="16">
        <f t="shared" si="2"/>
        <v>4436</v>
      </c>
      <c r="D28" s="16">
        <f>'4 pr._savarankiškos f-jos'!E214+'9 pr._įstaigų pajamos'!E118+'10 pr._skolintos lėšos'!E51+'7 pr._kita dotacija'!E317+'11 pr._apyvartinės lėšos'!E74+'11 pr._apyvartinės lėšos'!E119+'11 pr._apyvartinės lėšos'!E134</f>
        <v>2229.0000000000005</v>
      </c>
      <c r="E28" s="16">
        <f>'4 pr._savarankiškos f-jos'!F214+'9 pr._įstaigų pajamos'!F118+'10 pr._skolintos lėšos'!F51+'7 pr._kita dotacija'!F317+'11 pr._apyvartinės lėšos'!F74+'11 pr._apyvartinės lėšos'!F119+'11 pr._apyvartinės lėšos'!F134</f>
        <v>1128.5999999999999</v>
      </c>
      <c r="F28" s="16">
        <f>'4 pr._savarankiškos f-jos'!G214+'9 pr._įstaigų pajamos'!G118+'10 pr._skolintos lėšos'!G51+'7 pr._kita dotacija'!G317+'11 pr._apyvartinės lėšos'!G74+'11 pr._apyvartinės lėšos'!G119+'11 pr._apyvartinės lėšos'!G134</f>
        <v>2207</v>
      </c>
      <c r="G28" s="10">
        <f t="shared" si="5"/>
        <v>7.1</v>
      </c>
      <c r="H28" s="10">
        <f>'4 pr._savarankiškos f-jos'!I214+'9 pr._įstaigų pajamos'!I118+'10 pr._skolintos lėšos'!I51+'7 pr._kita dotacija'!I317+'11 pr._apyvartinės lėšos'!I74+'11 pr._apyvartinės lėšos'!I119+'11 pr._apyvartinės lėšos'!I134</f>
        <v>21.7</v>
      </c>
      <c r="I28" s="10">
        <f>'4 pr._savarankiškos f-jos'!J214+'9 pr._įstaigų pajamos'!J118+'10 pr._skolintos lėšos'!J51+'7 pr._kita dotacija'!J317+'11 pr._apyvartinės lėšos'!J74+'11 pr._apyvartinės lėšos'!J119+'11 pr._apyvartinės lėšos'!J134</f>
        <v>7.7999999999999989</v>
      </c>
      <c r="J28" s="10">
        <f>'4 pr._savarankiškos f-jos'!K214+'9 pr._įstaigų pajamos'!K118+'10 pr._skolintos lėšos'!K51+'7 pr._kita dotacija'!K317+'11 pr._apyvartinės lėšos'!K74+'11 pr._apyvartinės lėšos'!K119+'11 pr._apyvartinės lėšos'!K134</f>
        <v>-14.6</v>
      </c>
      <c r="K28" s="12">
        <f t="shared" si="6"/>
        <v>4443.1000000000004</v>
      </c>
      <c r="L28" s="12">
        <f>'4 pr._savarankiškos f-jos'!M214+'9 pr._įstaigų pajamos'!M118+'10 pr._skolintos lėšos'!M51+'7 pr._kita dotacija'!M317+'11 pr._apyvartinės lėšos'!M74+'11 pr._apyvartinės lėšos'!M119+'11 pr._apyvartinės lėšos'!M134</f>
        <v>2250.6999999999998</v>
      </c>
      <c r="M28" s="12">
        <f>'4 pr._savarankiškos f-jos'!N214+'9 pr._įstaigų pajamos'!N118+'10 pr._skolintos lėšos'!N51+'7 pr._kita dotacija'!N317+'11 pr._apyvartinės lėšos'!N74+'11 pr._apyvartinės lėšos'!N119+'11 pr._apyvartinės lėšos'!N134</f>
        <v>1136.3999999999999</v>
      </c>
      <c r="N28" s="12">
        <f>'4 pr._savarankiškos f-jos'!O214+'9 pr._įstaigų pajamos'!O118+'10 pr._skolintos lėšos'!O51+'7 pr._kita dotacija'!O317+'11 pr._apyvartinės lėšos'!O74+'11 pr._apyvartinės lėšos'!O119+'11 pr._apyvartinės lėšos'!O134</f>
        <v>2192.4</v>
      </c>
    </row>
    <row r="29" spans="1:15" x14ac:dyDescent="0.25">
      <c r="A29" s="5" t="s">
        <v>76</v>
      </c>
      <c r="B29" s="17" t="s">
        <v>68</v>
      </c>
      <c r="C29" s="16">
        <f t="shared" si="2"/>
        <v>5193.0999999999995</v>
      </c>
      <c r="D29" s="16">
        <f>'4 pr._savarankiškos f-jos'!E226+'5 pr._valstybinės f-jos'!E129+'9 pr._įstaigų pajamos'!E125+'7 pr._kita dotacija'!E338+'10 pr._skolintos lėšos'!E54+'11 pr._apyvartinės lėšos'!E80+'11 pr._apyvartinės lėšos'!E124+'11 pr._apyvartinės lėšos'!E143</f>
        <v>5006.7</v>
      </c>
      <c r="E29" s="16">
        <f>'4 pr._savarankiškos f-jos'!F226+'5 pr._valstybinės f-jos'!F129+'9 pr._įstaigų pajamos'!F125+'7 pr._kita dotacija'!F338+'10 pr._skolintos lėšos'!F54+'11 pr._apyvartinės lėšos'!F80+'11 pr._apyvartinės lėšos'!F124+'11 pr._apyvartinės lėšos'!F143</f>
        <v>1225.9000000000001</v>
      </c>
      <c r="F29" s="16">
        <f>'4 pr._savarankiškos f-jos'!G226+'5 pr._valstybinės f-jos'!G129+'9 pr._įstaigų pajamos'!G125+'7 pr._kita dotacija'!G338+'10 pr._skolintos lėšos'!G54+'11 pr._apyvartinės lėšos'!G80+'11 pr._apyvartinės lėšos'!G124+'11 pr._apyvartinės lėšos'!G143</f>
        <v>186.39999999999998</v>
      </c>
      <c r="G29" s="10">
        <f t="shared" si="5"/>
        <v>-6.9</v>
      </c>
      <c r="H29" s="10">
        <f>'4 pr._savarankiškos f-jos'!I226+'5 pr._valstybinės f-jos'!I129+'9 pr._įstaigų pajamos'!I125+'7 pr._kita dotacija'!I338+'10 pr._skolintos lėšos'!I54+'11 pr._apyvartinės lėšos'!I80+'11 pr._apyvartinės lėšos'!I124+'11 pr._apyvartinės lėšos'!I143</f>
        <v>-17.3</v>
      </c>
      <c r="I29" s="10">
        <f>'4 pr._savarankiškos f-jos'!J226+'5 pr._valstybinės f-jos'!J129+'9 pr._įstaigų pajamos'!J125+'7 pr._kita dotacija'!J338+'10 pr._skolintos lėšos'!J54+'11 pr._apyvartinės lėšos'!J80+'11 pr._apyvartinės lėšos'!J124+'11 pr._apyvartinės lėšos'!J143</f>
        <v>37.799999999999997</v>
      </c>
      <c r="J29" s="10">
        <f>'4 pr._savarankiškos f-jos'!K226+'5 pr._valstybinės f-jos'!K129+'9 pr._įstaigų pajamos'!K125+'7 pr._kita dotacija'!K338+'10 pr._skolintos lėšos'!K54+'11 pr._apyvartinės lėšos'!K80+'11 pr._apyvartinės lėšos'!K124+'11 pr._apyvartinės lėšos'!K143</f>
        <v>10.4</v>
      </c>
      <c r="K29" s="12">
        <f t="shared" si="6"/>
        <v>5186.2000000000007</v>
      </c>
      <c r="L29" s="12">
        <f>'4 pr._savarankiškos f-jos'!M226+'5 pr._valstybinės f-jos'!M129+'9 pr._įstaigų pajamos'!M125+'7 pr._kita dotacija'!M338+'10 pr._skolintos lėšos'!M54+'11 pr._apyvartinės lėšos'!M80+'11 pr._apyvartinės lėšos'!M124+'11 pr._apyvartinės lėšos'!M143</f>
        <v>4989.4000000000005</v>
      </c>
      <c r="M29" s="12">
        <f>'4 pr._savarankiškos f-jos'!N226+'5 pr._valstybinės f-jos'!N129+'9 pr._įstaigų pajamos'!N125+'7 pr._kita dotacija'!N338+'10 pr._skolintos lėšos'!N54+'11 pr._apyvartinės lėšos'!N80+'11 pr._apyvartinės lėšos'!N124+'11 pr._apyvartinės lėšos'!N143</f>
        <v>1263.7</v>
      </c>
      <c r="N29" s="12">
        <f>'4 pr._savarankiškos f-jos'!O226+'5 pr._valstybinės f-jos'!O129+'9 pr._įstaigų pajamos'!O125+'7 pr._kita dotacija'!O338+'10 pr._skolintos lėšos'!O54+'11 pr._apyvartinės lėšos'!O80+'11 pr._apyvartinės lėšos'!O124+'11 pr._apyvartinės lėšos'!O143</f>
        <v>196.8</v>
      </c>
    </row>
    <row r="30" spans="1:15" x14ac:dyDescent="0.25">
      <c r="A30" s="122" t="s">
        <v>77</v>
      </c>
      <c r="B30" s="45" t="s">
        <v>172</v>
      </c>
      <c r="C30" s="47">
        <f>SUM(C23:C29)</f>
        <v>41346.1</v>
      </c>
      <c r="D30" s="47">
        <f>SUM(D23:D29)</f>
        <v>33637</v>
      </c>
      <c r="E30" s="47">
        <f>SUM(E23:E29)</f>
        <v>16054.199999999997</v>
      </c>
      <c r="F30" s="47">
        <f>SUM(F23:F29)</f>
        <v>7709.1</v>
      </c>
      <c r="G30" s="48">
        <f t="shared" ref="G30:N30" si="7">SUM(G23:G29)</f>
        <v>77.900000000000006</v>
      </c>
      <c r="H30" s="48">
        <f t="shared" si="7"/>
        <v>31.800000000000008</v>
      </c>
      <c r="I30" s="48">
        <f t="shared" si="7"/>
        <v>-4.7000000000000099</v>
      </c>
      <c r="J30" s="48">
        <f t="shared" si="7"/>
        <v>46.1</v>
      </c>
      <c r="K30" s="49">
        <f>L30+N30</f>
        <v>41423.999999999993</v>
      </c>
      <c r="L30" s="49">
        <f t="shared" si="7"/>
        <v>33668.799999999996</v>
      </c>
      <c r="M30" s="49">
        <f t="shared" si="7"/>
        <v>16049.499999999998</v>
      </c>
      <c r="N30" s="49">
        <f t="shared" si="7"/>
        <v>7755.2</v>
      </c>
    </row>
    <row r="31" spans="1:15" x14ac:dyDescent="0.25">
      <c r="A31" s="6"/>
      <c r="B31" s="50"/>
      <c r="C31" s="50"/>
      <c r="D31" s="50"/>
      <c r="E31" s="50"/>
      <c r="F31" s="50"/>
      <c r="G31" s="50"/>
      <c r="H31" s="50"/>
      <c r="I31" s="50"/>
      <c r="J31" s="50"/>
      <c r="K31" s="50"/>
      <c r="L31" s="50"/>
      <c r="M31" s="50"/>
    </row>
    <row r="32" spans="1:15" x14ac:dyDescent="0.25">
      <c r="A32" s="6"/>
      <c r="B32" s="6"/>
      <c r="C32" s="6"/>
      <c r="D32" s="6"/>
      <c r="E32" s="6"/>
      <c r="F32" s="6"/>
    </row>
    <row r="33" spans="1:16" x14ac:dyDescent="0.25">
      <c r="A33" s="6"/>
      <c r="B33" s="6"/>
      <c r="C33" s="6"/>
      <c r="D33" s="6"/>
      <c r="E33" s="6"/>
      <c r="F33" s="6"/>
      <c r="O33" s="77"/>
      <c r="P33" s="125" t="s">
        <v>323</v>
      </c>
    </row>
    <row r="34" spans="1:16" x14ac:dyDescent="0.25">
      <c r="A34" s="6"/>
      <c r="B34" s="6"/>
      <c r="C34" s="6"/>
      <c r="D34" s="6"/>
      <c r="E34" s="6"/>
      <c r="F34" s="6"/>
      <c r="O34" s="70" t="s">
        <v>305</v>
      </c>
      <c r="P34" s="71">
        <f>'4 pr._savarankiškos f-jos'!Q232+'5 pr._valstybinės f-jos'!Q154+'6 pr._mokinio krepšelis'!Q18+'7 pr._kita dotacija'!S356+'8 pr._aplinkos apsaugos s. p.'!Q16+'9 pr._įstaigų pajamos'!Q128+'10 pr._skolintos lėšos'!Q57+'11 pr._apyvartinės lėšos'!Q151</f>
        <v>4757.9999999999991</v>
      </c>
    </row>
    <row r="35" spans="1:16" x14ac:dyDescent="0.25">
      <c r="A35" s="6"/>
      <c r="B35" s="6"/>
      <c r="C35" s="6"/>
      <c r="D35" s="6"/>
      <c r="E35" s="6"/>
      <c r="F35" s="6"/>
      <c r="O35" s="70" t="s">
        <v>306</v>
      </c>
      <c r="P35" s="71">
        <f>'4 pr._savarankiškos f-jos'!Q233+'5 pr._valstybinės f-jos'!Q155+'6 pr._mokinio krepšelis'!Q19+'7 pr._kita dotacija'!S357+'8 pr._aplinkos apsaugos s. p.'!Q17+'9 pr._įstaigų pajamos'!Q129+'10 pr._skolintos lėšos'!Q58+'11 pr._apyvartinės lėšos'!Q152</f>
        <v>24.299999999999997</v>
      </c>
    </row>
    <row r="36" spans="1:16" x14ac:dyDescent="0.25">
      <c r="A36" s="6"/>
      <c r="B36" s="6"/>
      <c r="C36" s="6"/>
      <c r="D36" s="6"/>
      <c r="E36" s="6"/>
      <c r="F36" s="6"/>
      <c r="O36" s="70" t="s">
        <v>307</v>
      </c>
      <c r="P36" s="71">
        <f>'4 pr._savarankiškos f-jos'!Q234+'5 pr._valstybinės f-jos'!Q156+'6 pr._mokinio krepšelis'!Q20+'7 pr._kita dotacija'!S358+'8 pr._aplinkos apsaugos s. p.'!Q18+'9 pr._įstaigų pajamos'!Q130+'10 pr._skolintos lėšos'!Q59+'11 pr._apyvartinės lėšos'!Q153</f>
        <v>474.2</v>
      </c>
    </row>
    <row r="37" spans="1:16" x14ac:dyDescent="0.25">
      <c r="A37" s="6"/>
      <c r="B37" s="6"/>
      <c r="C37" s="6"/>
      <c r="D37" s="6"/>
      <c r="E37" s="6"/>
      <c r="F37" s="6"/>
      <c r="O37" s="70" t="s">
        <v>308</v>
      </c>
      <c r="P37" s="71">
        <f>'4 pr._savarankiškos f-jos'!Q235+'5 pr._valstybinės f-jos'!Q157+'6 pr._mokinio krepšelis'!Q21+'7 pr._kita dotacija'!S359+'8 pr._aplinkos apsaugos s. p.'!Q19+'9 pr._įstaigų pajamos'!Q131+'10 pr._skolintos lėšos'!Q60+'11 pr._apyvartinės lėšos'!Q154</f>
        <v>4072.6</v>
      </c>
    </row>
    <row r="38" spans="1:16" x14ac:dyDescent="0.25">
      <c r="A38" s="6"/>
      <c r="B38" s="6"/>
      <c r="C38" s="6"/>
      <c r="D38" s="6"/>
      <c r="E38" s="6"/>
      <c r="F38" s="6"/>
      <c r="O38" s="70" t="s">
        <v>311</v>
      </c>
      <c r="P38" s="71">
        <f>'4 pr._savarankiškos f-jos'!Q236+'5 pr._valstybinės f-jos'!Q158+'6 pr._mokinio krepšelis'!Q22+'7 pr._kita dotacija'!S360+'8 pr._aplinkos apsaugos s. p.'!Q20+'9 pr._įstaigų pajamos'!Q132+'10 pr._skolintos lėšos'!Q61+'11 pr._apyvartinės lėšos'!Q155</f>
        <v>2532.1999999999998</v>
      </c>
    </row>
    <row r="39" spans="1:16" x14ac:dyDescent="0.25">
      <c r="A39" s="6"/>
      <c r="B39" s="6"/>
      <c r="C39" s="6"/>
      <c r="D39" s="6"/>
      <c r="E39" s="6"/>
      <c r="F39" s="6"/>
      <c r="G39" s="2" t="s">
        <v>173</v>
      </c>
      <c r="O39" s="70" t="s">
        <v>309</v>
      </c>
      <c r="P39" s="71">
        <f>'4 pr._savarankiškos f-jos'!Q237+'5 pr._valstybinės f-jos'!Q159+'6 pr._mokinio krepšelis'!Q23+'7 pr._kita dotacija'!S361+'8 pr._aplinkos apsaugos s. p.'!Q21+'9 pr._įstaigų pajamos'!Q133+'10 pr._skolintos lėšos'!Q62+'11 pr._apyvartinės lėšos'!Q156</f>
        <v>1519.8999999999999</v>
      </c>
    </row>
    <row r="40" spans="1:16" x14ac:dyDescent="0.25">
      <c r="A40" s="6"/>
      <c r="B40" s="6"/>
      <c r="C40" s="6"/>
      <c r="D40" s="6"/>
      <c r="E40" s="6"/>
      <c r="F40" s="6"/>
      <c r="O40" s="70" t="s">
        <v>310</v>
      </c>
      <c r="P40" s="71">
        <f>'4 pr._savarankiškos f-jos'!Q238+'5 pr._valstybinės f-jos'!Q160+'6 pr._mokinio krepšelis'!Q24+'7 pr._kita dotacija'!S362+'8 pr._aplinkos apsaugos s. p.'!Q22+'9 pr._įstaigų pajamos'!Q134+'10 pr._skolintos lėšos'!Q63+'11 pr._apyvartinės lėšos'!Q157</f>
        <v>600.70000000000005</v>
      </c>
    </row>
    <row r="41" spans="1:16" x14ac:dyDescent="0.25">
      <c r="A41" s="6"/>
      <c r="B41" s="6"/>
      <c r="C41" s="6"/>
      <c r="D41" s="6"/>
      <c r="E41" s="6"/>
      <c r="F41" s="6"/>
      <c r="O41" s="70" t="s">
        <v>312</v>
      </c>
      <c r="P41" s="71">
        <f>'4 pr._savarankiškos f-jos'!Q239+'5 pr._valstybinės f-jos'!Q161+'6 pr._mokinio krepšelis'!Q25+'7 pr._kita dotacija'!S363+'8 pr._aplinkos apsaugos s. p.'!Q23+'9 pr._įstaigų pajamos'!Q135+'10 pr._skolintos lėšos'!Q64+'11 pr._apyvartinės lėšos'!Q158</f>
        <v>4553.8999999999996</v>
      </c>
    </row>
    <row r="42" spans="1:16" x14ac:dyDescent="0.25">
      <c r="A42" s="6"/>
      <c r="B42" s="6"/>
      <c r="C42" s="6"/>
      <c r="D42" s="6"/>
      <c r="E42" s="6"/>
      <c r="F42" s="6"/>
      <c r="O42" s="70" t="s">
        <v>313</v>
      </c>
      <c r="P42" s="71">
        <f>'4 pr._savarankiškos f-jos'!Q240+'5 pr._valstybinės f-jos'!Q162+'6 pr._mokinio krepšelis'!Q26+'7 pr._kita dotacija'!S364+'8 pr._aplinkos apsaugos s. p.'!Q24+'9 pr._įstaigų pajamos'!Q136+'10 pr._skolintos lėšos'!Q65+'11 pr._apyvartinės lėšos'!Q159</f>
        <v>17501.2</v>
      </c>
    </row>
    <row r="43" spans="1:16" x14ac:dyDescent="0.25">
      <c r="A43" s="6"/>
      <c r="B43" s="6"/>
      <c r="C43" s="6"/>
      <c r="D43" s="6"/>
      <c r="E43" s="6"/>
      <c r="F43" s="6"/>
      <c r="O43" s="70" t="s">
        <v>314</v>
      </c>
      <c r="P43" s="71">
        <f>'4 pr._savarankiškos f-jos'!Q241+'5 pr._valstybinės f-jos'!Q163+'6 pr._mokinio krepšelis'!Q27+'7 pr._kita dotacija'!S365+'8 pr._aplinkos apsaugos s. p.'!Q25+'9 pr._įstaigų pajamos'!Q137+'10 pr._skolintos lėšos'!Q66+'11 pr._apyvartinės lėšos'!Q160</f>
        <v>5387.0000000000009</v>
      </c>
    </row>
    <row r="44" spans="1:16" x14ac:dyDescent="0.25">
      <c r="A44" s="6"/>
      <c r="B44" s="6"/>
      <c r="C44" s="6"/>
      <c r="D44" s="6"/>
      <c r="E44" s="6"/>
      <c r="F44" s="6"/>
      <c r="O44" s="75" t="s">
        <v>172</v>
      </c>
      <c r="P44" s="76">
        <f>SUM(P34:P43)</f>
        <v>41424</v>
      </c>
    </row>
    <row r="45" spans="1:16" x14ac:dyDescent="0.25">
      <c r="A45" s="6"/>
      <c r="B45" s="6"/>
      <c r="C45" s="6"/>
      <c r="D45" s="6"/>
      <c r="E45" s="6"/>
      <c r="F45" s="6"/>
      <c r="O45" s="77"/>
      <c r="P45" s="77"/>
    </row>
    <row r="46" spans="1:16" x14ac:dyDescent="0.25">
      <c r="A46" s="6"/>
      <c r="B46" s="6"/>
      <c r="C46" s="6"/>
      <c r="D46" s="6"/>
      <c r="E46" s="6"/>
      <c r="F46" s="6"/>
      <c r="O46" s="77"/>
      <c r="P46" s="77">
        <f>K30-P44</f>
        <v>0</v>
      </c>
    </row>
    <row r="47" spans="1:16" x14ac:dyDescent="0.25">
      <c r="A47" s="6"/>
      <c r="B47" s="6"/>
      <c r="C47" s="6"/>
      <c r="D47" s="6"/>
      <c r="E47" s="6"/>
      <c r="F47" s="6"/>
    </row>
    <row r="48" spans="1:16" x14ac:dyDescent="0.25">
      <c r="A48" s="6"/>
      <c r="B48" s="6"/>
      <c r="C48" s="6"/>
      <c r="D48" s="6"/>
      <c r="E48" s="6"/>
      <c r="F48" s="6"/>
    </row>
    <row r="49" spans="1:6" x14ac:dyDescent="0.25">
      <c r="A49" s="6"/>
      <c r="B49" s="6"/>
      <c r="C49" s="6"/>
      <c r="D49" s="6"/>
      <c r="E49" s="6"/>
      <c r="F49" s="6"/>
    </row>
    <row r="50" spans="1:6" x14ac:dyDescent="0.25">
      <c r="A50" s="6"/>
      <c r="B50" s="6"/>
      <c r="C50" s="6"/>
      <c r="D50" s="6"/>
      <c r="E50" s="6"/>
      <c r="F50" s="6"/>
    </row>
    <row r="51" spans="1:6" x14ac:dyDescent="0.25">
      <c r="A51" s="6"/>
      <c r="B51" s="6"/>
      <c r="C51" s="6"/>
      <c r="D51" s="6"/>
      <c r="E51" s="6"/>
      <c r="F51" s="6"/>
    </row>
    <row r="52" spans="1:6" x14ac:dyDescent="0.25">
      <c r="A52" s="6"/>
      <c r="B52" s="6"/>
      <c r="C52" s="6"/>
      <c r="D52" s="6"/>
      <c r="E52" s="6"/>
      <c r="F52" s="6"/>
    </row>
    <row r="53" spans="1:6" x14ac:dyDescent="0.25">
      <c r="A53" s="6"/>
      <c r="B53" s="6"/>
      <c r="C53" s="6"/>
      <c r="D53" s="6"/>
      <c r="E53" s="6"/>
      <c r="F53" s="6"/>
    </row>
    <row r="54" spans="1:6" x14ac:dyDescent="0.25">
      <c r="A54" s="6"/>
      <c r="B54" s="6"/>
      <c r="C54" s="6"/>
      <c r="D54" s="6"/>
      <c r="E54" s="6"/>
      <c r="F54" s="6"/>
    </row>
    <row r="55" spans="1:6" x14ac:dyDescent="0.25">
      <c r="A55" s="6"/>
      <c r="B55" s="6"/>
      <c r="C55" s="6"/>
      <c r="D55" s="6"/>
      <c r="E55" s="6"/>
      <c r="F55" s="6"/>
    </row>
    <row r="56" spans="1:6" x14ac:dyDescent="0.25">
      <c r="A56" s="6"/>
      <c r="B56" s="6"/>
      <c r="C56" s="6"/>
      <c r="D56" s="6"/>
      <c r="E56" s="6"/>
      <c r="F56" s="6"/>
    </row>
    <row r="57" spans="1:6" x14ac:dyDescent="0.25">
      <c r="A57" s="6"/>
      <c r="B57" s="6"/>
      <c r="C57" s="6"/>
      <c r="D57" s="6"/>
      <c r="E57" s="6"/>
      <c r="F57" s="6"/>
    </row>
    <row r="58" spans="1:6" x14ac:dyDescent="0.25">
      <c r="A58" s="6"/>
      <c r="B58" s="6"/>
      <c r="C58" s="6"/>
      <c r="D58" s="6"/>
      <c r="E58" s="6"/>
      <c r="F58" s="6"/>
    </row>
    <row r="59" spans="1:6" x14ac:dyDescent="0.25">
      <c r="A59" s="6"/>
      <c r="B59" s="6"/>
      <c r="C59" s="6"/>
      <c r="D59" s="6"/>
      <c r="E59" s="6"/>
      <c r="F59" s="6"/>
    </row>
    <row r="60" spans="1:6" x14ac:dyDescent="0.25">
      <c r="A60" s="6"/>
      <c r="B60" s="6"/>
      <c r="C60" s="6"/>
      <c r="D60" s="6"/>
      <c r="E60" s="6"/>
      <c r="F60" s="6"/>
    </row>
    <row r="61" spans="1:6" x14ac:dyDescent="0.25">
      <c r="A61" s="6"/>
      <c r="B61" s="6"/>
      <c r="C61" s="6"/>
      <c r="D61" s="6"/>
      <c r="E61" s="6"/>
      <c r="F61" s="6"/>
    </row>
    <row r="62" spans="1:6" x14ac:dyDescent="0.25">
      <c r="A62" s="6"/>
      <c r="B62" s="6"/>
      <c r="C62" s="6"/>
      <c r="D62" s="6"/>
      <c r="E62" s="6"/>
      <c r="F62" s="6"/>
    </row>
    <row r="63" spans="1:6" x14ac:dyDescent="0.25">
      <c r="A63" s="6"/>
      <c r="B63" s="6"/>
      <c r="C63" s="6"/>
      <c r="D63" s="6"/>
      <c r="E63" s="6"/>
      <c r="F63" s="6"/>
    </row>
    <row r="64" spans="1:6" x14ac:dyDescent="0.25">
      <c r="A64" s="6"/>
      <c r="B64" s="6"/>
      <c r="C64" s="6"/>
      <c r="D64" s="6"/>
      <c r="E64" s="6"/>
      <c r="F64" s="6"/>
    </row>
    <row r="65" spans="1:6" x14ac:dyDescent="0.25">
      <c r="A65" s="6"/>
      <c r="B65" s="6"/>
      <c r="C65" s="6"/>
      <c r="D65" s="6"/>
      <c r="E65" s="6"/>
      <c r="F65" s="6"/>
    </row>
    <row r="66" spans="1:6" x14ac:dyDescent="0.25">
      <c r="A66" s="6"/>
      <c r="B66" s="6"/>
      <c r="C66" s="6"/>
      <c r="D66" s="6"/>
      <c r="E66" s="6"/>
      <c r="F66" s="6"/>
    </row>
    <row r="67" spans="1:6" x14ac:dyDescent="0.25">
      <c r="A67" s="6"/>
      <c r="B67" s="6"/>
      <c r="C67" s="6"/>
      <c r="D67" s="6"/>
      <c r="E67" s="6"/>
      <c r="F67" s="6"/>
    </row>
    <row r="68" spans="1:6" x14ac:dyDescent="0.25">
      <c r="A68" s="6"/>
      <c r="B68" s="6"/>
      <c r="C68" s="6"/>
      <c r="D68" s="6"/>
      <c r="E68" s="6"/>
      <c r="F68" s="6"/>
    </row>
    <row r="69" spans="1:6" x14ac:dyDescent="0.25">
      <c r="A69" s="6"/>
      <c r="B69" s="6"/>
      <c r="C69" s="6"/>
      <c r="D69" s="6"/>
      <c r="E69" s="6"/>
      <c r="F69" s="6"/>
    </row>
    <row r="70" spans="1:6" x14ac:dyDescent="0.25">
      <c r="A70" s="6"/>
      <c r="B70" s="6"/>
      <c r="C70" s="6"/>
      <c r="D70" s="6"/>
      <c r="E70" s="6"/>
      <c r="F70" s="6"/>
    </row>
    <row r="71" spans="1:6" x14ac:dyDescent="0.25">
      <c r="A71" s="6"/>
      <c r="B71" s="6"/>
      <c r="C71" s="6"/>
      <c r="D71" s="6"/>
      <c r="E71" s="6"/>
      <c r="F71" s="6"/>
    </row>
    <row r="72" spans="1:6" x14ac:dyDescent="0.25">
      <c r="A72" s="6"/>
      <c r="B72" s="6"/>
      <c r="C72" s="6"/>
      <c r="D72" s="6"/>
      <c r="E72" s="6"/>
      <c r="F72" s="6"/>
    </row>
    <row r="73" spans="1:6" x14ac:dyDescent="0.25">
      <c r="A73" s="6"/>
      <c r="B73" s="6"/>
      <c r="C73" s="6"/>
      <c r="D73" s="6"/>
      <c r="E73" s="6"/>
      <c r="F73" s="6"/>
    </row>
    <row r="74" spans="1:6" x14ac:dyDescent="0.25">
      <c r="A74" s="6"/>
      <c r="B74" s="6"/>
      <c r="C74" s="6"/>
      <c r="D74" s="6"/>
      <c r="E74" s="6"/>
      <c r="F74" s="6"/>
    </row>
    <row r="75" spans="1:6" x14ac:dyDescent="0.25">
      <c r="A75" s="6"/>
      <c r="B75" s="6"/>
      <c r="C75" s="6"/>
      <c r="D75" s="6"/>
      <c r="E75" s="6"/>
      <c r="F75" s="6"/>
    </row>
    <row r="76" spans="1:6" x14ac:dyDescent="0.25">
      <c r="A76" s="6"/>
      <c r="B76" s="6"/>
      <c r="C76" s="6"/>
      <c r="D76" s="6"/>
      <c r="E76" s="6"/>
      <c r="F76" s="6"/>
    </row>
    <row r="77" spans="1:6" x14ac:dyDescent="0.25">
      <c r="A77" s="6"/>
      <c r="B77" s="6"/>
      <c r="C77" s="6"/>
      <c r="D77" s="6"/>
      <c r="E77" s="6"/>
      <c r="F77" s="6"/>
    </row>
    <row r="78" spans="1:6" x14ac:dyDescent="0.25">
      <c r="A78" s="6"/>
      <c r="B78" s="6"/>
      <c r="C78" s="6"/>
      <c r="D78" s="6"/>
      <c r="E78" s="6"/>
      <c r="F78" s="6"/>
    </row>
    <row r="79" spans="1:6" x14ac:dyDescent="0.25">
      <c r="A79" s="6"/>
      <c r="B79" s="6"/>
      <c r="C79" s="6"/>
      <c r="D79" s="6"/>
      <c r="E79" s="6"/>
      <c r="F79" s="6"/>
    </row>
    <row r="80" spans="1:6" x14ac:dyDescent="0.25">
      <c r="A80" s="6"/>
      <c r="B80" s="6"/>
      <c r="C80" s="6"/>
      <c r="D80" s="6"/>
      <c r="E80" s="6"/>
      <c r="F80" s="6"/>
    </row>
    <row r="81" spans="1:6" x14ac:dyDescent="0.25">
      <c r="A81" s="6"/>
      <c r="B81" s="6"/>
      <c r="C81" s="6"/>
      <c r="D81" s="6"/>
      <c r="E81" s="6"/>
      <c r="F81" s="6"/>
    </row>
    <row r="82" spans="1:6" x14ac:dyDescent="0.25">
      <c r="A82" s="6"/>
      <c r="B82" s="6"/>
      <c r="C82" s="6"/>
      <c r="D82" s="6"/>
      <c r="E82" s="6"/>
      <c r="F82" s="6"/>
    </row>
    <row r="83" spans="1:6" x14ac:dyDescent="0.25">
      <c r="A83" s="6"/>
      <c r="B83" s="6"/>
      <c r="C83" s="6"/>
      <c r="D83" s="6"/>
      <c r="E83" s="6"/>
      <c r="F83" s="6"/>
    </row>
    <row r="84" spans="1:6" x14ac:dyDescent="0.25">
      <c r="A84" s="6"/>
      <c r="B84" s="6"/>
      <c r="C84" s="6"/>
      <c r="D84" s="6"/>
      <c r="E84" s="6"/>
      <c r="F84" s="6"/>
    </row>
    <row r="85" spans="1:6" x14ac:dyDescent="0.25">
      <c r="A85" s="6"/>
      <c r="B85" s="6"/>
      <c r="C85" s="6"/>
      <c r="D85" s="6"/>
      <c r="E85" s="6"/>
      <c r="F85" s="6"/>
    </row>
    <row r="86" spans="1:6" x14ac:dyDescent="0.25">
      <c r="A86" s="6"/>
      <c r="B86" s="6"/>
      <c r="C86" s="6"/>
      <c r="D86" s="6"/>
      <c r="E86" s="6"/>
      <c r="F86" s="6"/>
    </row>
    <row r="87" spans="1:6" x14ac:dyDescent="0.25">
      <c r="A87" s="6"/>
      <c r="B87" s="6"/>
      <c r="C87" s="6"/>
      <c r="D87" s="6"/>
      <c r="E87" s="6"/>
      <c r="F87" s="6"/>
    </row>
    <row r="88" spans="1:6" x14ac:dyDescent="0.25">
      <c r="A88" s="6"/>
      <c r="B88" s="6"/>
      <c r="C88" s="6"/>
      <c r="D88" s="6"/>
      <c r="E88" s="6"/>
      <c r="F88" s="6"/>
    </row>
    <row r="89" spans="1:6" x14ac:dyDescent="0.25">
      <c r="A89" s="6"/>
      <c r="B89" s="6"/>
      <c r="C89" s="6"/>
      <c r="D89" s="6"/>
      <c r="E89" s="6"/>
      <c r="F89" s="6"/>
    </row>
    <row r="90" spans="1:6" x14ac:dyDescent="0.25">
      <c r="A90" s="6"/>
      <c r="B90" s="6"/>
      <c r="C90" s="6"/>
      <c r="D90" s="6"/>
      <c r="E90" s="6"/>
      <c r="F90" s="6"/>
    </row>
    <row r="91" spans="1:6" x14ac:dyDescent="0.25">
      <c r="A91" s="6"/>
      <c r="B91" s="6"/>
      <c r="C91" s="6"/>
      <c r="D91" s="6"/>
      <c r="E91" s="6"/>
      <c r="F91" s="6"/>
    </row>
    <row r="92" spans="1:6" x14ac:dyDescent="0.25">
      <c r="A92" s="6"/>
      <c r="B92" s="6"/>
      <c r="C92" s="6"/>
      <c r="D92" s="6"/>
      <c r="E92" s="6"/>
      <c r="F92" s="6"/>
    </row>
    <row r="93" spans="1:6" x14ac:dyDescent="0.25">
      <c r="A93" s="6"/>
      <c r="B93" s="6"/>
      <c r="C93" s="6"/>
      <c r="D93" s="6"/>
      <c r="E93" s="6"/>
      <c r="F93" s="6"/>
    </row>
    <row r="94" spans="1:6" x14ac:dyDescent="0.25">
      <c r="A94" s="6"/>
      <c r="B94" s="6"/>
      <c r="C94" s="6"/>
      <c r="D94" s="6"/>
      <c r="E94" s="6"/>
      <c r="F94" s="6"/>
    </row>
    <row r="95" spans="1:6" x14ac:dyDescent="0.25">
      <c r="A95" s="6"/>
      <c r="B95" s="6"/>
      <c r="C95" s="6"/>
      <c r="D95" s="6"/>
      <c r="E95" s="6"/>
      <c r="F95" s="6"/>
    </row>
    <row r="96" spans="1:6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</sheetData>
  <mergeCells count="31">
    <mergeCell ref="B5:O5"/>
    <mergeCell ref="B6:O6"/>
    <mergeCell ref="K20:K22"/>
    <mergeCell ref="C20:C22"/>
    <mergeCell ref="D21:E21"/>
    <mergeCell ref="B7:O7"/>
    <mergeCell ref="B8:O8"/>
    <mergeCell ref="B9:O9"/>
    <mergeCell ref="B10:N10"/>
    <mergeCell ref="B11:O11"/>
    <mergeCell ref="B12:N12"/>
    <mergeCell ref="B13:O13"/>
    <mergeCell ref="B14:N14"/>
    <mergeCell ref="B15:O15"/>
    <mergeCell ref="B16:N16"/>
    <mergeCell ref="B1:N1"/>
    <mergeCell ref="B2:N2"/>
    <mergeCell ref="B3:N3"/>
    <mergeCell ref="B4:N4"/>
    <mergeCell ref="N21:N22"/>
    <mergeCell ref="D20:F20"/>
    <mergeCell ref="L20:N20"/>
    <mergeCell ref="L21:M21"/>
    <mergeCell ref="A18:N18"/>
    <mergeCell ref="H21:I21"/>
    <mergeCell ref="G20:G22"/>
    <mergeCell ref="H20:J20"/>
    <mergeCell ref="B20:B22"/>
    <mergeCell ref="A20:A22"/>
    <mergeCell ref="J21:J22"/>
    <mergeCell ref="F21:F22"/>
  </mergeCells>
  <pageMargins left="1.1811023622047245" right="0.19685039370078741" top="0.78740157480314965" bottom="0.78740157480314965" header="0.31496062992125984" footer="0.31496062992125984"/>
  <pageSetup paperSize="9" scale="9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36"/>
  <sheetViews>
    <sheetView showZeros="0" zoomScale="98" zoomScaleNormal="98" workbookViewId="0">
      <selection activeCell="B10" sqref="B10:O10"/>
    </sheetView>
  </sheetViews>
  <sheetFormatPr defaultRowHeight="15" x14ac:dyDescent="0.25"/>
  <cols>
    <col min="1" max="1" width="5" style="2" customWidth="1"/>
    <col min="2" max="2" width="43.28515625" style="2" customWidth="1"/>
    <col min="3" max="3" width="7.28515625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6384" width="9.140625" style="2"/>
  </cols>
  <sheetData>
    <row r="1" spans="1:15" x14ac:dyDescent="0.25">
      <c r="B1" s="582" t="s">
        <v>328</v>
      </c>
      <c r="C1" s="582"/>
      <c r="D1" s="582"/>
      <c r="E1" s="582"/>
      <c r="F1" s="582"/>
      <c r="G1" s="582"/>
      <c r="H1" s="582"/>
      <c r="I1" s="582"/>
      <c r="J1" s="582"/>
      <c r="K1" s="582"/>
      <c r="L1" s="582"/>
      <c r="M1" s="582"/>
      <c r="N1" s="582"/>
      <c r="O1" s="582"/>
    </row>
    <row r="2" spans="1:15" x14ac:dyDescent="0.25">
      <c r="B2" s="582" t="s">
        <v>447</v>
      </c>
      <c r="C2" s="582"/>
      <c r="D2" s="582"/>
      <c r="E2" s="582"/>
      <c r="F2" s="582"/>
      <c r="G2" s="582"/>
      <c r="H2" s="582"/>
      <c r="I2" s="582"/>
      <c r="J2" s="582"/>
      <c r="K2" s="582"/>
      <c r="L2" s="582"/>
      <c r="M2" s="582"/>
      <c r="N2" s="582"/>
      <c r="O2" s="582"/>
    </row>
    <row r="3" spans="1:15" x14ac:dyDescent="0.25">
      <c r="B3" s="582" t="s">
        <v>505</v>
      </c>
      <c r="C3" s="582"/>
      <c r="D3" s="582"/>
      <c r="E3" s="582"/>
      <c r="F3" s="582"/>
      <c r="G3" s="582"/>
      <c r="H3" s="582"/>
      <c r="I3" s="582"/>
      <c r="J3" s="582"/>
      <c r="K3" s="582"/>
      <c r="L3" s="582"/>
      <c r="M3" s="582"/>
      <c r="N3" s="582"/>
      <c r="O3" s="582"/>
    </row>
    <row r="4" spans="1:15" x14ac:dyDescent="0.25">
      <c r="B4" s="582" t="s">
        <v>332</v>
      </c>
      <c r="C4" s="582"/>
      <c r="D4" s="582"/>
      <c r="E4" s="582"/>
      <c r="F4" s="582"/>
      <c r="G4" s="582"/>
      <c r="H4" s="582"/>
      <c r="I4" s="582"/>
      <c r="J4" s="582"/>
      <c r="K4" s="582"/>
      <c r="L4" s="582"/>
      <c r="M4" s="582"/>
      <c r="N4" s="582"/>
      <c r="O4" s="582"/>
    </row>
    <row r="5" spans="1:15" s="283" customFormat="1" x14ac:dyDescent="0.25">
      <c r="B5" s="581" t="s">
        <v>559</v>
      </c>
      <c r="C5" s="581"/>
      <c r="D5" s="581"/>
      <c r="E5" s="581"/>
      <c r="F5" s="581"/>
      <c r="G5" s="581"/>
      <c r="H5" s="581"/>
      <c r="I5" s="581"/>
      <c r="J5" s="581"/>
      <c r="K5" s="581"/>
      <c r="L5" s="581"/>
      <c r="M5" s="581"/>
      <c r="N5" s="581"/>
      <c r="O5" s="581"/>
    </row>
    <row r="6" spans="1:15" s="283" customFormat="1" x14ac:dyDescent="0.25">
      <c r="B6" s="581" t="s">
        <v>571</v>
      </c>
      <c r="C6" s="581"/>
      <c r="D6" s="581"/>
      <c r="E6" s="581"/>
      <c r="F6" s="581"/>
      <c r="G6" s="581"/>
      <c r="H6" s="581"/>
      <c r="I6" s="581"/>
      <c r="J6" s="581"/>
      <c r="K6" s="581"/>
      <c r="L6" s="581"/>
      <c r="M6" s="581"/>
      <c r="N6" s="581"/>
      <c r="O6" s="581"/>
    </row>
    <row r="7" spans="1:15" s="283" customFormat="1" x14ac:dyDescent="0.25">
      <c r="B7" s="581" t="s">
        <v>578</v>
      </c>
      <c r="C7" s="581"/>
      <c r="D7" s="581"/>
      <c r="E7" s="581"/>
      <c r="F7" s="581"/>
      <c r="G7" s="581"/>
      <c r="H7" s="581"/>
      <c r="I7" s="581"/>
      <c r="J7" s="581"/>
      <c r="K7" s="581"/>
      <c r="L7" s="581"/>
      <c r="M7" s="581"/>
      <c r="N7" s="581"/>
      <c r="O7" s="581"/>
    </row>
    <row r="8" spans="1:15" s="283" customFormat="1" x14ac:dyDescent="0.25">
      <c r="B8" s="581" t="s">
        <v>594</v>
      </c>
      <c r="C8" s="581"/>
      <c r="D8" s="581"/>
      <c r="E8" s="581"/>
      <c r="F8" s="581"/>
      <c r="G8" s="581"/>
      <c r="H8" s="581"/>
      <c r="I8" s="581"/>
      <c r="J8" s="581"/>
      <c r="K8" s="581"/>
      <c r="L8" s="581"/>
      <c r="M8" s="581"/>
      <c r="N8" s="581"/>
      <c r="O8" s="581"/>
    </row>
    <row r="9" spans="1:15" s="283" customFormat="1" x14ac:dyDescent="0.25">
      <c r="B9" s="581" t="s">
        <v>586</v>
      </c>
      <c r="C9" s="581"/>
      <c r="D9" s="581"/>
      <c r="E9" s="581"/>
      <c r="F9" s="581"/>
      <c r="G9" s="581"/>
      <c r="H9" s="581"/>
      <c r="I9" s="581"/>
      <c r="J9" s="581"/>
      <c r="K9" s="581"/>
      <c r="L9" s="581"/>
      <c r="M9" s="581"/>
      <c r="N9" s="581"/>
      <c r="O9" s="581"/>
    </row>
    <row r="10" spans="1:15" s="283" customFormat="1" x14ac:dyDescent="0.25">
      <c r="B10" s="581" t="s">
        <v>605</v>
      </c>
      <c r="C10" s="581"/>
      <c r="D10" s="581"/>
      <c r="E10" s="581"/>
      <c r="F10" s="581"/>
      <c r="G10" s="581"/>
      <c r="H10" s="581"/>
      <c r="I10" s="581"/>
      <c r="J10" s="581"/>
      <c r="K10" s="581"/>
      <c r="L10" s="581"/>
      <c r="M10" s="581"/>
      <c r="N10" s="581"/>
      <c r="O10" s="581"/>
    </row>
    <row r="11" spans="1:15" s="283" customFormat="1" x14ac:dyDescent="0.25">
      <c r="B11" s="546"/>
      <c r="C11" s="546"/>
      <c r="D11" s="546"/>
      <c r="E11" s="546"/>
      <c r="F11" s="546"/>
      <c r="G11" s="546"/>
      <c r="H11" s="546"/>
      <c r="I11" s="546"/>
      <c r="J11" s="546"/>
      <c r="K11" s="546"/>
      <c r="L11" s="546"/>
      <c r="M11" s="546"/>
      <c r="N11" s="546"/>
      <c r="O11" s="546"/>
    </row>
    <row r="12" spans="1:15" ht="30.75" customHeight="1" x14ac:dyDescent="0.25">
      <c r="A12" s="583" t="s">
        <v>453</v>
      </c>
      <c r="B12" s="583"/>
      <c r="C12" s="583"/>
      <c r="D12" s="583"/>
      <c r="E12" s="583"/>
      <c r="F12" s="583"/>
      <c r="G12" s="583"/>
      <c r="H12" s="583"/>
      <c r="I12" s="583"/>
      <c r="J12" s="583"/>
      <c r="K12" s="583"/>
      <c r="L12" s="583"/>
      <c r="M12" s="583"/>
      <c r="N12" s="583"/>
      <c r="O12" s="583"/>
    </row>
    <row r="13" spans="1:15" x14ac:dyDescent="0.25">
      <c r="G13" s="4"/>
      <c r="H13" s="4"/>
      <c r="I13" s="4"/>
      <c r="J13" s="4"/>
      <c r="K13" s="4"/>
      <c r="L13" s="4"/>
      <c r="M13" s="4"/>
      <c r="N13" s="4"/>
      <c r="O13" s="4" t="s">
        <v>406</v>
      </c>
    </row>
    <row r="14" spans="1:15" ht="15" customHeight="1" x14ac:dyDescent="0.25">
      <c r="A14" s="588" t="s">
        <v>5</v>
      </c>
      <c r="B14" s="591" t="s">
        <v>326</v>
      </c>
      <c r="C14" s="591" t="s">
        <v>503</v>
      </c>
      <c r="D14" s="604" t="s">
        <v>336</v>
      </c>
      <c r="E14" s="607" t="s">
        <v>194</v>
      </c>
      <c r="F14" s="608"/>
      <c r="G14" s="609"/>
      <c r="H14" s="594" t="s">
        <v>337</v>
      </c>
      <c r="I14" s="597" t="s">
        <v>194</v>
      </c>
      <c r="J14" s="598"/>
      <c r="K14" s="599"/>
      <c r="L14" s="603" t="s">
        <v>0</v>
      </c>
      <c r="M14" s="611" t="s">
        <v>194</v>
      </c>
      <c r="N14" s="612"/>
      <c r="O14" s="613"/>
    </row>
    <row r="15" spans="1:15" x14ac:dyDescent="0.25">
      <c r="A15" s="589"/>
      <c r="B15" s="592"/>
      <c r="C15" s="592"/>
      <c r="D15" s="605"/>
      <c r="E15" s="610" t="s">
        <v>195</v>
      </c>
      <c r="F15" s="614" t="s">
        <v>196</v>
      </c>
      <c r="G15" s="610" t="s">
        <v>197</v>
      </c>
      <c r="H15" s="595"/>
      <c r="I15" s="587" t="s">
        <v>195</v>
      </c>
      <c r="J15" s="616" t="s">
        <v>196</v>
      </c>
      <c r="K15" s="587" t="s">
        <v>197</v>
      </c>
      <c r="L15" s="603"/>
      <c r="M15" s="586" t="s">
        <v>195</v>
      </c>
      <c r="N15" s="584" t="s">
        <v>196</v>
      </c>
      <c r="O15" s="586" t="s">
        <v>197</v>
      </c>
    </row>
    <row r="16" spans="1:15" ht="70.5" customHeight="1" x14ac:dyDescent="0.25">
      <c r="A16" s="590"/>
      <c r="B16" s="593"/>
      <c r="C16" s="593"/>
      <c r="D16" s="606"/>
      <c r="E16" s="610"/>
      <c r="F16" s="615"/>
      <c r="G16" s="610"/>
      <c r="H16" s="596"/>
      <c r="I16" s="587"/>
      <c r="J16" s="617"/>
      <c r="K16" s="587"/>
      <c r="L16" s="603"/>
      <c r="M16" s="586"/>
      <c r="N16" s="585"/>
      <c r="O16" s="586"/>
    </row>
    <row r="17" spans="1:15" ht="15.95" customHeight="1" x14ac:dyDescent="0.25">
      <c r="A17" s="5" t="s">
        <v>71</v>
      </c>
      <c r="B17" s="600" t="s">
        <v>6</v>
      </c>
      <c r="C17" s="601"/>
      <c r="D17" s="601"/>
      <c r="E17" s="601"/>
      <c r="F17" s="601"/>
      <c r="G17" s="601"/>
      <c r="H17" s="601"/>
      <c r="I17" s="601"/>
      <c r="J17" s="601"/>
      <c r="K17" s="601"/>
      <c r="L17" s="601"/>
      <c r="M17" s="601"/>
      <c r="N17" s="601"/>
      <c r="O17" s="602"/>
    </row>
    <row r="18" spans="1:15" ht="15" customHeight="1" x14ac:dyDescent="0.25">
      <c r="A18" s="5" t="s">
        <v>182</v>
      </c>
      <c r="B18" s="6" t="s">
        <v>20</v>
      </c>
      <c r="C18" s="7" t="s">
        <v>9</v>
      </c>
      <c r="D18" s="8">
        <f>E18+F18+G18</f>
        <v>14.3</v>
      </c>
      <c r="E18" s="8">
        <v>14.3</v>
      </c>
      <c r="F18" s="8"/>
      <c r="G18" s="8"/>
      <c r="H18" s="9">
        <f>I18+J18+K18</f>
        <v>0</v>
      </c>
      <c r="I18" s="10"/>
      <c r="J18" s="10"/>
      <c r="K18" s="10"/>
      <c r="L18" s="11">
        <f>M18+N18+O18</f>
        <v>14.3</v>
      </c>
      <c r="M18" s="12">
        <f>E18+I18</f>
        <v>14.3</v>
      </c>
      <c r="N18" s="12">
        <f>F18+J18</f>
        <v>0</v>
      </c>
      <c r="O18" s="12">
        <f>G18+K18</f>
        <v>0</v>
      </c>
    </row>
    <row r="19" spans="1:15" x14ac:dyDescent="0.25">
      <c r="A19" s="13" t="s">
        <v>72</v>
      </c>
      <c r="B19" s="14" t="s">
        <v>324</v>
      </c>
      <c r="C19" s="15" t="s">
        <v>9</v>
      </c>
      <c r="D19" s="16">
        <f t="shared" ref="D19:D28" si="0">E19+F19+G19</f>
        <v>2.9</v>
      </c>
      <c r="E19" s="16">
        <v>2.9</v>
      </c>
      <c r="F19" s="16"/>
      <c r="G19" s="16"/>
      <c r="H19" s="9">
        <f t="shared" ref="H19:H21" si="1">I19+J19+K19</f>
        <v>0.9</v>
      </c>
      <c r="I19" s="10">
        <v>0.9</v>
      </c>
      <c r="J19" s="10"/>
      <c r="K19" s="10"/>
      <c r="L19" s="12">
        <f t="shared" ref="L19:L28" si="2">M19+N19+O19</f>
        <v>3.8</v>
      </c>
      <c r="M19" s="12">
        <f t="shared" ref="M19:M28" si="3">E19+I19</f>
        <v>3.8</v>
      </c>
      <c r="N19" s="12">
        <f t="shared" ref="N19:N28" si="4">F19+J19</f>
        <v>0</v>
      </c>
      <c r="O19" s="12">
        <f t="shared" ref="O19:O28" si="5">G19+K19</f>
        <v>0</v>
      </c>
    </row>
    <row r="20" spans="1:15" ht="15" customHeight="1" x14ac:dyDescent="0.25">
      <c r="A20" s="5" t="s">
        <v>73</v>
      </c>
      <c r="B20" s="17" t="s">
        <v>10</v>
      </c>
      <c r="C20" s="15" t="s">
        <v>9</v>
      </c>
      <c r="D20" s="16">
        <f t="shared" si="0"/>
        <v>0.3</v>
      </c>
      <c r="E20" s="16">
        <v>0.3</v>
      </c>
      <c r="F20" s="16"/>
      <c r="G20" s="16"/>
      <c r="H20" s="9">
        <f t="shared" si="1"/>
        <v>0</v>
      </c>
      <c r="I20" s="10"/>
      <c r="J20" s="10"/>
      <c r="K20" s="10"/>
      <c r="L20" s="12">
        <f t="shared" si="2"/>
        <v>0.3</v>
      </c>
      <c r="M20" s="12">
        <f t="shared" si="3"/>
        <v>0.3</v>
      </c>
      <c r="N20" s="12">
        <f t="shared" si="4"/>
        <v>0</v>
      </c>
      <c r="O20" s="12">
        <f t="shared" si="5"/>
        <v>0</v>
      </c>
    </row>
    <row r="21" spans="1:15" ht="15" customHeight="1" x14ac:dyDescent="0.25">
      <c r="A21" s="5" t="s">
        <v>74</v>
      </c>
      <c r="B21" s="17" t="s">
        <v>11</v>
      </c>
      <c r="C21" s="15" t="s">
        <v>9</v>
      </c>
      <c r="D21" s="16">
        <f t="shared" si="0"/>
        <v>0.5</v>
      </c>
      <c r="E21" s="16">
        <v>0.5</v>
      </c>
      <c r="F21" s="16"/>
      <c r="G21" s="16"/>
      <c r="H21" s="9">
        <f t="shared" si="1"/>
        <v>0</v>
      </c>
      <c r="I21" s="10"/>
      <c r="J21" s="10"/>
      <c r="K21" s="10"/>
      <c r="L21" s="12">
        <f t="shared" si="2"/>
        <v>0.5</v>
      </c>
      <c r="M21" s="12">
        <f t="shared" si="3"/>
        <v>0.5</v>
      </c>
      <c r="N21" s="12">
        <f t="shared" si="4"/>
        <v>0</v>
      </c>
      <c r="O21" s="12">
        <f t="shared" si="5"/>
        <v>0</v>
      </c>
    </row>
    <row r="22" spans="1:15" ht="15" customHeight="1" x14ac:dyDescent="0.25">
      <c r="A22" s="13" t="s">
        <v>75</v>
      </c>
      <c r="B22" s="17" t="s">
        <v>12</v>
      </c>
      <c r="C22" s="15" t="s">
        <v>9</v>
      </c>
      <c r="D22" s="16">
        <f t="shared" si="0"/>
        <v>1.5</v>
      </c>
      <c r="E22" s="16">
        <v>1.5</v>
      </c>
      <c r="F22" s="16"/>
      <c r="G22" s="16"/>
      <c r="H22" s="10">
        <f t="shared" ref="H22:H28" si="6">I22+J22+K22</f>
        <v>0.4</v>
      </c>
      <c r="I22" s="10">
        <v>0.4</v>
      </c>
      <c r="J22" s="10"/>
      <c r="K22" s="10"/>
      <c r="L22" s="12">
        <f t="shared" si="2"/>
        <v>1.9</v>
      </c>
      <c r="M22" s="12">
        <f t="shared" si="3"/>
        <v>1.9</v>
      </c>
      <c r="N22" s="12">
        <f t="shared" si="4"/>
        <v>0</v>
      </c>
      <c r="O22" s="12">
        <f t="shared" si="5"/>
        <v>0</v>
      </c>
    </row>
    <row r="23" spans="1:15" ht="15" hidden="1" customHeight="1" x14ac:dyDescent="0.25">
      <c r="A23" s="13" t="s">
        <v>76</v>
      </c>
      <c r="B23" s="17" t="s">
        <v>13</v>
      </c>
      <c r="C23" s="15" t="s">
        <v>9</v>
      </c>
      <c r="D23" s="16">
        <f t="shared" si="0"/>
        <v>0</v>
      </c>
      <c r="E23" s="16"/>
      <c r="F23" s="16"/>
      <c r="G23" s="16"/>
      <c r="H23" s="10">
        <f t="shared" si="6"/>
        <v>0</v>
      </c>
      <c r="I23" s="10"/>
      <c r="J23" s="10"/>
      <c r="K23" s="10"/>
      <c r="L23" s="12">
        <f t="shared" si="2"/>
        <v>0</v>
      </c>
      <c r="M23" s="12">
        <f t="shared" si="3"/>
        <v>0</v>
      </c>
      <c r="N23" s="12">
        <f t="shared" ref="N23" si="7">F23+J23</f>
        <v>0</v>
      </c>
      <c r="O23" s="12">
        <f t="shared" ref="O23" si="8">G23+K23</f>
        <v>0</v>
      </c>
    </row>
    <row r="24" spans="1:15" ht="15" customHeight="1" x14ac:dyDescent="0.25">
      <c r="A24" s="19" t="s">
        <v>76</v>
      </c>
      <c r="B24" s="18" t="s">
        <v>14</v>
      </c>
      <c r="C24" s="15" t="s">
        <v>9</v>
      </c>
      <c r="D24" s="16">
        <f t="shared" si="0"/>
        <v>2</v>
      </c>
      <c r="E24" s="16">
        <v>2</v>
      </c>
      <c r="F24" s="16"/>
      <c r="G24" s="16"/>
      <c r="H24" s="10">
        <f t="shared" si="6"/>
        <v>0</v>
      </c>
      <c r="I24" s="10"/>
      <c r="J24" s="10"/>
      <c r="K24" s="10"/>
      <c r="L24" s="12">
        <f t="shared" si="2"/>
        <v>2</v>
      </c>
      <c r="M24" s="12">
        <f t="shared" si="3"/>
        <v>2</v>
      </c>
      <c r="N24" s="12">
        <f t="shared" si="4"/>
        <v>0</v>
      </c>
      <c r="O24" s="12">
        <f t="shared" si="5"/>
        <v>0</v>
      </c>
    </row>
    <row r="25" spans="1:15" ht="15" customHeight="1" x14ac:dyDescent="0.25">
      <c r="A25" s="5" t="s">
        <v>77</v>
      </c>
      <c r="B25" s="6" t="s">
        <v>15</v>
      </c>
      <c r="C25" s="15" t="s">
        <v>9</v>
      </c>
      <c r="D25" s="16">
        <f t="shared" si="0"/>
        <v>0.1</v>
      </c>
      <c r="E25" s="16">
        <v>0.1</v>
      </c>
      <c r="F25" s="16"/>
      <c r="G25" s="16"/>
      <c r="H25" s="10">
        <f t="shared" si="6"/>
        <v>0</v>
      </c>
      <c r="I25" s="10"/>
      <c r="J25" s="10"/>
      <c r="K25" s="10"/>
      <c r="L25" s="12">
        <f t="shared" si="2"/>
        <v>0.1</v>
      </c>
      <c r="M25" s="12">
        <f t="shared" si="3"/>
        <v>0.1</v>
      </c>
      <c r="N25" s="12">
        <f t="shared" si="4"/>
        <v>0</v>
      </c>
      <c r="O25" s="12">
        <f t="shared" si="5"/>
        <v>0</v>
      </c>
    </row>
    <row r="26" spans="1:15" ht="15" customHeight="1" x14ac:dyDescent="0.25">
      <c r="A26" s="5" t="s">
        <v>78</v>
      </c>
      <c r="B26" s="17" t="s">
        <v>16</v>
      </c>
      <c r="C26" s="15" t="s">
        <v>9</v>
      </c>
      <c r="D26" s="16">
        <f t="shared" si="0"/>
        <v>2.5</v>
      </c>
      <c r="E26" s="16">
        <v>2.5</v>
      </c>
      <c r="F26" s="16"/>
      <c r="G26" s="16"/>
      <c r="H26" s="10">
        <f t="shared" si="6"/>
        <v>0</v>
      </c>
      <c r="I26" s="10"/>
      <c r="J26" s="10"/>
      <c r="K26" s="10"/>
      <c r="L26" s="12">
        <f t="shared" si="2"/>
        <v>2.5</v>
      </c>
      <c r="M26" s="12">
        <f t="shared" si="3"/>
        <v>2.5</v>
      </c>
      <c r="N26" s="12">
        <f t="shared" si="4"/>
        <v>0</v>
      </c>
      <c r="O26" s="12">
        <f t="shared" si="5"/>
        <v>0</v>
      </c>
    </row>
    <row r="27" spans="1:15" ht="15" customHeight="1" x14ac:dyDescent="0.25">
      <c r="A27" s="5" t="s">
        <v>79</v>
      </c>
      <c r="B27" s="17" t="s">
        <v>17</v>
      </c>
      <c r="C27" s="15" t="s">
        <v>9</v>
      </c>
      <c r="D27" s="16">
        <f t="shared" si="0"/>
        <v>0.6</v>
      </c>
      <c r="E27" s="16">
        <v>0.6</v>
      </c>
      <c r="F27" s="16"/>
      <c r="G27" s="16"/>
      <c r="H27" s="10">
        <f t="shared" si="6"/>
        <v>-0.1</v>
      </c>
      <c r="I27" s="10">
        <v>-0.1</v>
      </c>
      <c r="J27" s="10"/>
      <c r="K27" s="10"/>
      <c r="L27" s="12">
        <f t="shared" si="2"/>
        <v>0.5</v>
      </c>
      <c r="M27" s="12">
        <f t="shared" si="3"/>
        <v>0.5</v>
      </c>
      <c r="N27" s="12">
        <f t="shared" si="4"/>
        <v>0</v>
      </c>
      <c r="O27" s="12">
        <f t="shared" si="5"/>
        <v>0</v>
      </c>
    </row>
    <row r="28" spans="1:15" ht="15" customHeight="1" x14ac:dyDescent="0.25">
      <c r="A28" s="38" t="s">
        <v>80</v>
      </c>
      <c r="B28" s="17" t="s">
        <v>18</v>
      </c>
      <c r="C28" s="15" t="s">
        <v>9</v>
      </c>
      <c r="D28" s="16">
        <f t="shared" si="0"/>
        <v>0.7</v>
      </c>
      <c r="E28" s="16">
        <v>0.7</v>
      </c>
      <c r="F28" s="16"/>
      <c r="G28" s="16"/>
      <c r="H28" s="10">
        <f t="shared" si="6"/>
        <v>-0.4</v>
      </c>
      <c r="I28" s="10">
        <v>-0.4</v>
      </c>
      <c r="J28" s="10"/>
      <c r="K28" s="10"/>
      <c r="L28" s="12">
        <f t="shared" si="2"/>
        <v>0.29999999999999993</v>
      </c>
      <c r="M28" s="12">
        <f t="shared" si="3"/>
        <v>0.29999999999999993</v>
      </c>
      <c r="N28" s="12">
        <f t="shared" si="4"/>
        <v>0</v>
      </c>
      <c r="O28" s="12">
        <f t="shared" si="5"/>
        <v>0</v>
      </c>
    </row>
    <row r="29" spans="1:15" ht="15" customHeight="1" x14ac:dyDescent="0.25">
      <c r="A29" s="38" t="s">
        <v>81</v>
      </c>
      <c r="B29" s="35" t="s">
        <v>170</v>
      </c>
      <c r="C29" s="405" t="s">
        <v>21</v>
      </c>
      <c r="D29" s="16">
        <f t="shared" ref="D29" si="9">E29+F29+G29</f>
        <v>1.5</v>
      </c>
      <c r="E29" s="16"/>
      <c r="F29" s="16">
        <v>1.5</v>
      </c>
      <c r="G29" s="16"/>
      <c r="H29" s="10">
        <f t="shared" ref="H29" si="10">I29+J29+K29</f>
        <v>0</v>
      </c>
      <c r="I29" s="10"/>
      <c r="J29" s="10"/>
      <c r="K29" s="10"/>
      <c r="L29" s="12">
        <f t="shared" ref="L29" si="11">M29+N29+O29</f>
        <v>1.5</v>
      </c>
      <c r="M29" s="12">
        <f t="shared" ref="M29" si="12">E29+I29</f>
        <v>0</v>
      </c>
      <c r="N29" s="12">
        <f t="shared" ref="N29" si="13">F29+J29</f>
        <v>1.5</v>
      </c>
      <c r="O29" s="12">
        <f t="shared" ref="O29" si="14">G29+K29</f>
        <v>0</v>
      </c>
    </row>
    <row r="30" spans="1:15" ht="15.95" customHeight="1" x14ac:dyDescent="0.25">
      <c r="A30" s="99" t="s">
        <v>82</v>
      </c>
      <c r="B30" s="21" t="s">
        <v>174</v>
      </c>
      <c r="C30" s="22"/>
      <c r="D30" s="23">
        <f>SUM(D18:D29)</f>
        <v>26.900000000000002</v>
      </c>
      <c r="E30" s="23">
        <f t="shared" ref="E30:O30" si="15">SUM(E18:E29)</f>
        <v>25.400000000000002</v>
      </c>
      <c r="F30" s="23">
        <f t="shared" si="15"/>
        <v>1.5</v>
      </c>
      <c r="G30" s="23">
        <f t="shared" si="15"/>
        <v>0</v>
      </c>
      <c r="H30" s="24">
        <f t="shared" si="15"/>
        <v>0.79999999999999993</v>
      </c>
      <c r="I30" s="24">
        <f t="shared" si="15"/>
        <v>0.79999999999999993</v>
      </c>
      <c r="J30" s="24">
        <f t="shared" si="15"/>
        <v>0</v>
      </c>
      <c r="K30" s="24">
        <f t="shared" si="15"/>
        <v>0</v>
      </c>
      <c r="L30" s="21">
        <f t="shared" si="15"/>
        <v>27.700000000000003</v>
      </c>
      <c r="M30" s="21">
        <f t="shared" si="15"/>
        <v>26.200000000000003</v>
      </c>
      <c r="N30" s="21">
        <f t="shared" si="15"/>
        <v>1.5</v>
      </c>
      <c r="O30" s="21">
        <f t="shared" si="15"/>
        <v>0</v>
      </c>
    </row>
    <row r="31" spans="1:15" ht="15.95" customHeight="1" x14ac:dyDescent="0.25">
      <c r="A31" s="5" t="s">
        <v>83</v>
      </c>
      <c r="B31" s="600" t="s">
        <v>59</v>
      </c>
      <c r="C31" s="601"/>
      <c r="D31" s="601"/>
      <c r="E31" s="601"/>
      <c r="F31" s="601"/>
      <c r="G31" s="601"/>
      <c r="H31" s="601"/>
      <c r="I31" s="601"/>
      <c r="J31" s="601"/>
      <c r="K31" s="601"/>
      <c r="L31" s="601"/>
      <c r="M31" s="601"/>
      <c r="N31" s="601"/>
      <c r="O31" s="602"/>
    </row>
    <row r="32" spans="1:15" ht="15" customHeight="1" x14ac:dyDescent="0.25">
      <c r="A32" s="5" t="s">
        <v>84</v>
      </c>
      <c r="B32" s="6" t="s">
        <v>7</v>
      </c>
      <c r="C32" s="7" t="s">
        <v>22</v>
      </c>
      <c r="D32" s="8">
        <f>E32+F32+G32</f>
        <v>0.1</v>
      </c>
      <c r="E32" s="8">
        <v>0.1</v>
      </c>
      <c r="F32" s="8"/>
      <c r="G32" s="8"/>
      <c r="H32" s="9">
        <f>I32+J32+K32</f>
        <v>0</v>
      </c>
      <c r="I32" s="9"/>
      <c r="J32" s="9"/>
      <c r="K32" s="9"/>
      <c r="L32" s="11">
        <f>M32+N32+O32</f>
        <v>0.1</v>
      </c>
      <c r="M32" s="11">
        <f>E32+I32</f>
        <v>0.1</v>
      </c>
      <c r="N32" s="11">
        <f t="shared" ref="N32:N41" si="16">F32+J32</f>
        <v>0</v>
      </c>
      <c r="O32" s="11">
        <f t="shared" ref="O32:O41" si="17">G32+K32</f>
        <v>0</v>
      </c>
    </row>
    <row r="33" spans="1:15" ht="15" customHeight="1" x14ac:dyDescent="0.25">
      <c r="A33" s="5" t="s">
        <v>85</v>
      </c>
      <c r="B33" s="17" t="s">
        <v>10</v>
      </c>
      <c r="C33" s="15" t="s">
        <v>22</v>
      </c>
      <c r="D33" s="16">
        <f t="shared" ref="D33:D42" si="18">E33+F33+G33</f>
        <v>1.2</v>
      </c>
      <c r="E33" s="16">
        <v>0.6</v>
      </c>
      <c r="F33" s="16">
        <v>0.6</v>
      </c>
      <c r="G33" s="16"/>
      <c r="H33" s="10">
        <f t="shared" ref="H33:H41" si="19">I33+J33+K33</f>
        <v>0</v>
      </c>
      <c r="I33" s="10"/>
      <c r="J33" s="10"/>
      <c r="K33" s="10"/>
      <c r="L33" s="12">
        <f t="shared" ref="L33:L41" si="20">M33+N33+O33</f>
        <v>1.2</v>
      </c>
      <c r="M33" s="12">
        <f t="shared" ref="M33:M41" si="21">E33+I33</f>
        <v>0.6</v>
      </c>
      <c r="N33" s="12">
        <f t="shared" si="16"/>
        <v>0.6</v>
      </c>
      <c r="O33" s="12">
        <f t="shared" si="17"/>
        <v>0</v>
      </c>
    </row>
    <row r="34" spans="1:15" ht="15" customHeight="1" x14ac:dyDescent="0.25">
      <c r="A34" s="5" t="s">
        <v>86</v>
      </c>
      <c r="B34" s="17" t="s">
        <v>11</v>
      </c>
      <c r="C34" s="15" t="s">
        <v>22</v>
      </c>
      <c r="D34" s="16">
        <f t="shared" si="18"/>
        <v>13.299999999999999</v>
      </c>
      <c r="E34" s="16">
        <v>12.6</v>
      </c>
      <c r="F34" s="16">
        <v>0.7</v>
      </c>
      <c r="G34" s="16"/>
      <c r="H34" s="10">
        <f t="shared" si="19"/>
        <v>-2</v>
      </c>
      <c r="I34" s="10">
        <v>-1.9</v>
      </c>
      <c r="J34" s="10">
        <v>-0.1</v>
      </c>
      <c r="K34" s="10"/>
      <c r="L34" s="12">
        <f t="shared" si="20"/>
        <v>11.299999999999999</v>
      </c>
      <c r="M34" s="12">
        <f t="shared" si="21"/>
        <v>10.7</v>
      </c>
      <c r="N34" s="12">
        <f t="shared" si="16"/>
        <v>0.6</v>
      </c>
      <c r="O34" s="12">
        <f t="shared" si="17"/>
        <v>0</v>
      </c>
    </row>
    <row r="35" spans="1:15" ht="15" customHeight="1" x14ac:dyDescent="0.25">
      <c r="A35" s="5" t="s">
        <v>87</v>
      </c>
      <c r="B35" s="17" t="s">
        <v>12</v>
      </c>
      <c r="C35" s="15" t="s">
        <v>22</v>
      </c>
      <c r="D35" s="16">
        <f t="shared" si="18"/>
        <v>1.1000000000000001</v>
      </c>
      <c r="E35" s="16"/>
      <c r="F35" s="16">
        <v>1.1000000000000001</v>
      </c>
      <c r="G35" s="16"/>
      <c r="H35" s="10">
        <f t="shared" si="19"/>
        <v>-0.2</v>
      </c>
      <c r="I35" s="10"/>
      <c r="J35" s="10">
        <v>-0.2</v>
      </c>
      <c r="K35" s="10"/>
      <c r="L35" s="12">
        <f t="shared" si="20"/>
        <v>0.90000000000000013</v>
      </c>
      <c r="M35" s="12">
        <f t="shared" si="21"/>
        <v>0</v>
      </c>
      <c r="N35" s="12">
        <f t="shared" si="16"/>
        <v>0.90000000000000013</v>
      </c>
      <c r="O35" s="12">
        <f t="shared" si="17"/>
        <v>0</v>
      </c>
    </row>
    <row r="36" spans="1:15" ht="15" customHeight="1" x14ac:dyDescent="0.25">
      <c r="A36" s="13" t="s">
        <v>88</v>
      </c>
      <c r="B36" s="17" t="s">
        <v>13</v>
      </c>
      <c r="C36" s="15" t="s">
        <v>22</v>
      </c>
      <c r="D36" s="16">
        <f t="shared" si="18"/>
        <v>1.6</v>
      </c>
      <c r="E36" s="16">
        <v>1.6</v>
      </c>
      <c r="F36" s="16"/>
      <c r="G36" s="16"/>
      <c r="H36" s="10">
        <f t="shared" si="19"/>
        <v>-0.1</v>
      </c>
      <c r="I36" s="10">
        <v>-0.1</v>
      </c>
      <c r="J36" s="10"/>
      <c r="K36" s="10"/>
      <c r="L36" s="12">
        <f t="shared" si="20"/>
        <v>1.5</v>
      </c>
      <c r="M36" s="12">
        <f t="shared" si="21"/>
        <v>1.5</v>
      </c>
      <c r="N36" s="12">
        <f t="shared" si="16"/>
        <v>0</v>
      </c>
      <c r="O36" s="12">
        <f t="shared" si="17"/>
        <v>0</v>
      </c>
    </row>
    <row r="37" spans="1:15" ht="15" customHeight="1" x14ac:dyDescent="0.25">
      <c r="A37" s="13" t="s">
        <v>89</v>
      </c>
      <c r="B37" s="18" t="s">
        <v>14</v>
      </c>
      <c r="C37" s="15" t="s">
        <v>22</v>
      </c>
      <c r="D37" s="16">
        <f t="shared" si="18"/>
        <v>3</v>
      </c>
      <c r="E37" s="16">
        <v>1.5</v>
      </c>
      <c r="F37" s="16">
        <v>1.5</v>
      </c>
      <c r="G37" s="16"/>
      <c r="H37" s="10">
        <f t="shared" si="19"/>
        <v>0</v>
      </c>
      <c r="I37" s="10"/>
      <c r="J37" s="10"/>
      <c r="K37" s="10"/>
      <c r="L37" s="12">
        <f t="shared" si="20"/>
        <v>3</v>
      </c>
      <c r="M37" s="12">
        <f t="shared" si="21"/>
        <v>1.5</v>
      </c>
      <c r="N37" s="12">
        <f t="shared" si="16"/>
        <v>1.5</v>
      </c>
      <c r="O37" s="12">
        <f t="shared" si="17"/>
        <v>0</v>
      </c>
    </row>
    <row r="38" spans="1:15" ht="15" customHeight="1" x14ac:dyDescent="0.25">
      <c r="A38" s="5" t="s">
        <v>90</v>
      </c>
      <c r="B38" s="6" t="s">
        <v>15</v>
      </c>
      <c r="C38" s="15" t="s">
        <v>22</v>
      </c>
      <c r="D38" s="16">
        <f t="shared" si="18"/>
        <v>3.5</v>
      </c>
      <c r="E38" s="16">
        <v>2.2999999999999998</v>
      </c>
      <c r="F38" s="16">
        <v>1.2</v>
      </c>
      <c r="G38" s="16"/>
      <c r="H38" s="10">
        <f t="shared" si="19"/>
        <v>0</v>
      </c>
      <c r="I38" s="10"/>
      <c r="J38" s="10"/>
      <c r="K38" s="10"/>
      <c r="L38" s="12">
        <f t="shared" si="20"/>
        <v>3.5</v>
      </c>
      <c r="M38" s="12">
        <f t="shared" si="21"/>
        <v>2.2999999999999998</v>
      </c>
      <c r="N38" s="12">
        <f t="shared" si="16"/>
        <v>1.2</v>
      </c>
      <c r="O38" s="12">
        <f t="shared" si="17"/>
        <v>0</v>
      </c>
    </row>
    <row r="39" spans="1:15" ht="15" customHeight="1" x14ac:dyDescent="0.25">
      <c r="A39" s="5" t="s">
        <v>91</v>
      </c>
      <c r="B39" s="17" t="s">
        <v>16</v>
      </c>
      <c r="C39" s="15" t="s">
        <v>22</v>
      </c>
      <c r="D39" s="16">
        <f t="shared" si="18"/>
        <v>9.9</v>
      </c>
      <c r="E39" s="16">
        <v>7</v>
      </c>
      <c r="F39" s="16">
        <v>2.9</v>
      </c>
      <c r="G39" s="16"/>
      <c r="H39" s="10">
        <f t="shared" si="19"/>
        <v>-0.7</v>
      </c>
      <c r="I39" s="10"/>
      <c r="J39" s="10">
        <v>-0.7</v>
      </c>
      <c r="K39" s="10"/>
      <c r="L39" s="12">
        <f t="shared" si="20"/>
        <v>9.1999999999999993</v>
      </c>
      <c r="M39" s="12">
        <f t="shared" si="21"/>
        <v>7</v>
      </c>
      <c r="N39" s="12">
        <f t="shared" si="16"/>
        <v>2.2000000000000002</v>
      </c>
      <c r="O39" s="12">
        <f t="shared" si="17"/>
        <v>0</v>
      </c>
    </row>
    <row r="40" spans="1:15" ht="15" customHeight="1" x14ac:dyDescent="0.25">
      <c r="A40" s="5" t="s">
        <v>92</v>
      </c>
      <c r="B40" s="17" t="s">
        <v>17</v>
      </c>
      <c r="C40" s="15" t="s">
        <v>22</v>
      </c>
      <c r="D40" s="16">
        <f t="shared" si="18"/>
        <v>0.4</v>
      </c>
      <c r="E40" s="16">
        <v>0.1</v>
      </c>
      <c r="F40" s="16">
        <v>0.3</v>
      </c>
      <c r="G40" s="16"/>
      <c r="H40" s="10">
        <f t="shared" si="19"/>
        <v>0</v>
      </c>
      <c r="I40" s="10"/>
      <c r="J40" s="10"/>
      <c r="K40" s="10"/>
      <c r="L40" s="12">
        <f t="shared" si="20"/>
        <v>0.4</v>
      </c>
      <c r="M40" s="12">
        <f t="shared" si="21"/>
        <v>0.1</v>
      </c>
      <c r="N40" s="12">
        <f t="shared" si="16"/>
        <v>0.3</v>
      </c>
      <c r="O40" s="12">
        <f t="shared" si="17"/>
        <v>0</v>
      </c>
    </row>
    <row r="41" spans="1:15" ht="15" customHeight="1" x14ac:dyDescent="0.25">
      <c r="A41" s="5" t="s">
        <v>93</v>
      </c>
      <c r="B41" s="17" t="s">
        <v>18</v>
      </c>
      <c r="C41" s="15" t="s">
        <v>22</v>
      </c>
      <c r="D41" s="16">
        <f t="shared" si="18"/>
        <v>1.5</v>
      </c>
      <c r="E41" s="16">
        <v>0.9</v>
      </c>
      <c r="F41" s="16">
        <v>0.6</v>
      </c>
      <c r="G41" s="16"/>
      <c r="H41" s="10">
        <f t="shared" si="19"/>
        <v>0.4</v>
      </c>
      <c r="I41" s="10">
        <v>0.4</v>
      </c>
      <c r="J41" s="10"/>
      <c r="K41" s="10"/>
      <c r="L41" s="12">
        <f t="shared" si="20"/>
        <v>1.9</v>
      </c>
      <c r="M41" s="12">
        <f t="shared" si="21"/>
        <v>1.3</v>
      </c>
      <c r="N41" s="12">
        <f t="shared" si="16"/>
        <v>0.6</v>
      </c>
      <c r="O41" s="12">
        <f t="shared" si="17"/>
        <v>0</v>
      </c>
    </row>
    <row r="42" spans="1:15" ht="15" customHeight="1" x14ac:dyDescent="0.25">
      <c r="A42" s="38" t="s">
        <v>94</v>
      </c>
      <c r="B42" s="17" t="s">
        <v>19</v>
      </c>
      <c r="C42" s="15" t="s">
        <v>22</v>
      </c>
      <c r="D42" s="16">
        <f t="shared" si="18"/>
        <v>0.9</v>
      </c>
      <c r="E42" s="16"/>
      <c r="F42" s="16">
        <v>0.9</v>
      </c>
      <c r="G42" s="16"/>
      <c r="H42" s="10">
        <f>I42+J42+K42</f>
        <v>-0.4</v>
      </c>
      <c r="I42" s="10"/>
      <c r="J42" s="10">
        <v>-0.4</v>
      </c>
      <c r="K42" s="10"/>
      <c r="L42" s="12">
        <f>M42+N42+O42</f>
        <v>0.5</v>
      </c>
      <c r="M42" s="12">
        <f>E42+I42</f>
        <v>0</v>
      </c>
      <c r="N42" s="12">
        <f>F42+J42</f>
        <v>0.5</v>
      </c>
      <c r="O42" s="12">
        <f>G42+K42</f>
        <v>0</v>
      </c>
    </row>
    <row r="43" spans="1:15" ht="15.95" customHeight="1" x14ac:dyDescent="0.25">
      <c r="A43" s="99" t="s">
        <v>95</v>
      </c>
      <c r="B43" s="21" t="s">
        <v>175</v>
      </c>
      <c r="C43" s="25"/>
      <c r="D43" s="23">
        <f>SUM(D32:D42)</f>
        <v>36.5</v>
      </c>
      <c r="E43" s="23">
        <f>SUM(E32:E42)</f>
        <v>26.7</v>
      </c>
      <c r="F43" s="23">
        <f>SUM(F32:F42)</f>
        <v>9.8000000000000007</v>
      </c>
      <c r="G43" s="23">
        <f>SUM(G32:G42)</f>
        <v>0</v>
      </c>
      <c r="H43" s="24">
        <f t="shared" ref="H43:O43" si="22">SUM(H32:H42)</f>
        <v>-3</v>
      </c>
      <c r="I43" s="24">
        <f t="shared" si="22"/>
        <v>-1.6</v>
      </c>
      <c r="J43" s="24">
        <f t="shared" si="22"/>
        <v>-1.4</v>
      </c>
      <c r="K43" s="24">
        <f t="shared" si="22"/>
        <v>0</v>
      </c>
      <c r="L43" s="21">
        <f t="shared" si="22"/>
        <v>33.5</v>
      </c>
      <c r="M43" s="21">
        <f t="shared" si="22"/>
        <v>25.1</v>
      </c>
      <c r="N43" s="21">
        <f t="shared" si="22"/>
        <v>8.3999999999999986</v>
      </c>
      <c r="O43" s="21">
        <f t="shared" si="22"/>
        <v>0</v>
      </c>
    </row>
    <row r="44" spans="1:15" ht="15.95" customHeight="1" x14ac:dyDescent="0.25">
      <c r="A44" s="5" t="s">
        <v>96</v>
      </c>
      <c r="B44" s="600" t="s">
        <v>63</v>
      </c>
      <c r="C44" s="601"/>
      <c r="D44" s="601"/>
      <c r="E44" s="601"/>
      <c r="F44" s="601"/>
      <c r="G44" s="601"/>
      <c r="H44" s="601"/>
      <c r="I44" s="601"/>
      <c r="J44" s="601"/>
      <c r="K44" s="601"/>
      <c r="L44" s="601"/>
      <c r="M44" s="601"/>
      <c r="N44" s="601"/>
      <c r="O44" s="602"/>
    </row>
    <row r="45" spans="1:15" ht="15" customHeight="1" x14ac:dyDescent="0.25">
      <c r="A45" s="38" t="s">
        <v>97</v>
      </c>
      <c r="B45" s="26" t="s">
        <v>20</v>
      </c>
      <c r="C45" s="7" t="s">
        <v>32</v>
      </c>
      <c r="D45" s="8">
        <f>E45+F45+G45</f>
        <v>105.6</v>
      </c>
      <c r="E45" s="8">
        <v>105.6</v>
      </c>
      <c r="F45" s="8"/>
      <c r="G45" s="8"/>
      <c r="H45" s="10">
        <f>I45+J45+K45</f>
        <v>0</v>
      </c>
      <c r="I45" s="10"/>
      <c r="J45" s="10"/>
      <c r="K45" s="10"/>
      <c r="L45" s="12">
        <f>M45+N45+O45</f>
        <v>105.6</v>
      </c>
      <c r="M45" s="12">
        <f t="shared" ref="M45:O46" si="23">E45+I45</f>
        <v>105.6</v>
      </c>
      <c r="N45" s="12">
        <f t="shared" si="23"/>
        <v>0</v>
      </c>
      <c r="O45" s="12">
        <f t="shared" si="23"/>
        <v>0</v>
      </c>
    </row>
    <row r="46" spans="1:15" ht="15" hidden="1" customHeight="1" x14ac:dyDescent="0.25">
      <c r="A46" s="40" t="s">
        <v>98</v>
      </c>
      <c r="B46" s="29" t="s">
        <v>70</v>
      </c>
      <c r="C46" s="30" t="s">
        <v>32</v>
      </c>
      <c r="D46" s="8">
        <f>E46+F46+G46</f>
        <v>0</v>
      </c>
      <c r="E46" s="8"/>
      <c r="F46" s="8"/>
      <c r="G46" s="8"/>
      <c r="H46" s="10">
        <f>I46+J46+K46</f>
        <v>0</v>
      </c>
      <c r="I46" s="10"/>
      <c r="J46" s="10"/>
      <c r="K46" s="10"/>
      <c r="L46" s="12">
        <f>M46+N46+O46</f>
        <v>0</v>
      </c>
      <c r="M46" s="12">
        <f t="shared" si="23"/>
        <v>0</v>
      </c>
      <c r="N46" s="12">
        <f t="shared" si="23"/>
        <v>0</v>
      </c>
      <c r="O46" s="12">
        <f t="shared" si="23"/>
        <v>0</v>
      </c>
    </row>
    <row r="47" spans="1:15" ht="15.95" customHeight="1" x14ac:dyDescent="0.25">
      <c r="A47" s="20" t="s">
        <v>98</v>
      </c>
      <c r="B47" s="27" t="s">
        <v>176</v>
      </c>
      <c r="C47" s="28"/>
      <c r="D47" s="23">
        <f>D45+D46</f>
        <v>105.6</v>
      </c>
      <c r="E47" s="23">
        <f t="shared" ref="E47:O47" si="24">E45+E46</f>
        <v>105.6</v>
      </c>
      <c r="F47" s="23">
        <f t="shared" si="24"/>
        <v>0</v>
      </c>
      <c r="G47" s="23">
        <f t="shared" si="24"/>
        <v>0</v>
      </c>
      <c r="H47" s="24">
        <f t="shared" si="24"/>
        <v>0</v>
      </c>
      <c r="I47" s="24">
        <f t="shared" si="24"/>
        <v>0</v>
      </c>
      <c r="J47" s="24">
        <f t="shared" si="24"/>
        <v>0</v>
      </c>
      <c r="K47" s="24">
        <f t="shared" si="24"/>
        <v>0</v>
      </c>
      <c r="L47" s="21">
        <f t="shared" si="24"/>
        <v>105.6</v>
      </c>
      <c r="M47" s="21">
        <f t="shared" si="24"/>
        <v>105.6</v>
      </c>
      <c r="N47" s="21">
        <f t="shared" si="24"/>
        <v>0</v>
      </c>
      <c r="O47" s="21">
        <f t="shared" si="24"/>
        <v>0</v>
      </c>
    </row>
    <row r="48" spans="1:15" ht="15.95" customHeight="1" x14ac:dyDescent="0.25">
      <c r="A48" s="5" t="s">
        <v>99</v>
      </c>
      <c r="B48" s="600" t="s">
        <v>171</v>
      </c>
      <c r="C48" s="601"/>
      <c r="D48" s="601"/>
      <c r="E48" s="601"/>
      <c r="F48" s="601"/>
      <c r="G48" s="601"/>
      <c r="H48" s="601"/>
      <c r="I48" s="601"/>
      <c r="J48" s="601"/>
      <c r="K48" s="601"/>
      <c r="L48" s="601"/>
      <c r="M48" s="601"/>
      <c r="N48" s="601"/>
      <c r="O48" s="602"/>
    </row>
    <row r="49" spans="1:15" ht="15.95" customHeight="1" x14ac:dyDescent="0.25">
      <c r="A49" s="13" t="s">
        <v>100</v>
      </c>
      <c r="B49" s="14" t="s">
        <v>55</v>
      </c>
      <c r="C49" s="30" t="s">
        <v>51</v>
      </c>
      <c r="D49" s="16">
        <f>E49+F49+G49</f>
        <v>0.1</v>
      </c>
      <c r="E49" s="16">
        <v>0.1</v>
      </c>
      <c r="F49" s="16"/>
      <c r="G49" s="16"/>
      <c r="H49" s="10">
        <f>I49+J49+K49</f>
        <v>0</v>
      </c>
      <c r="I49" s="10"/>
      <c r="J49" s="10"/>
      <c r="K49" s="10"/>
      <c r="L49" s="12">
        <f>M49+N49+O49</f>
        <v>0.1</v>
      </c>
      <c r="M49" s="12">
        <f t="shared" ref="M49:O51" si="25">E49+I49</f>
        <v>0.1</v>
      </c>
      <c r="N49" s="12">
        <f t="shared" si="25"/>
        <v>0</v>
      </c>
      <c r="O49" s="12">
        <f t="shared" si="25"/>
        <v>0</v>
      </c>
    </row>
    <row r="50" spans="1:15" ht="15.95" customHeight="1" x14ac:dyDescent="0.25">
      <c r="A50" s="13" t="s">
        <v>101</v>
      </c>
      <c r="B50" s="12" t="s">
        <v>33</v>
      </c>
      <c r="C50" s="30" t="s">
        <v>51</v>
      </c>
      <c r="D50" s="16">
        <f>E50+F50+G50</f>
        <v>0.1</v>
      </c>
      <c r="E50" s="16">
        <v>0.1</v>
      </c>
      <c r="F50" s="16"/>
      <c r="G50" s="16"/>
      <c r="H50" s="10">
        <f>I50+J50+K50</f>
        <v>0</v>
      </c>
      <c r="I50" s="10"/>
      <c r="J50" s="10"/>
      <c r="K50" s="10"/>
      <c r="L50" s="12">
        <f>M50+N50+O50</f>
        <v>0.1</v>
      </c>
      <c r="M50" s="12">
        <f t="shared" si="25"/>
        <v>0.1</v>
      </c>
      <c r="N50" s="12">
        <f t="shared" si="25"/>
        <v>0</v>
      </c>
      <c r="O50" s="12">
        <f t="shared" si="25"/>
        <v>0</v>
      </c>
    </row>
    <row r="51" spans="1:15" ht="15" customHeight="1" x14ac:dyDescent="0.25">
      <c r="A51" s="19" t="s">
        <v>102</v>
      </c>
      <c r="B51" s="29" t="s">
        <v>160</v>
      </c>
      <c r="C51" s="30" t="s">
        <v>51</v>
      </c>
      <c r="D51" s="16">
        <f>E51+F51+G51</f>
        <v>2.7</v>
      </c>
      <c r="E51" s="16">
        <v>2.7</v>
      </c>
      <c r="F51" s="16"/>
      <c r="G51" s="16"/>
      <c r="H51" s="10">
        <f>I51+J51+K51</f>
        <v>0</v>
      </c>
      <c r="I51" s="10"/>
      <c r="J51" s="10"/>
      <c r="K51" s="10"/>
      <c r="L51" s="12">
        <f>M51+N51+O51</f>
        <v>2.7</v>
      </c>
      <c r="M51" s="12">
        <f t="shared" si="25"/>
        <v>2.7</v>
      </c>
      <c r="N51" s="12">
        <f t="shared" si="25"/>
        <v>0</v>
      </c>
      <c r="O51" s="12">
        <f t="shared" si="25"/>
        <v>0</v>
      </c>
    </row>
    <row r="52" spans="1:15" ht="15" customHeight="1" x14ac:dyDescent="0.25">
      <c r="A52" s="5" t="s">
        <v>103</v>
      </c>
      <c r="B52" s="29" t="s">
        <v>416</v>
      </c>
      <c r="C52" s="30" t="s">
        <v>51</v>
      </c>
      <c r="D52" s="16">
        <f t="shared" ref="D52:D83" si="26">E52+F52+G52</f>
        <v>6.3999999999999995</v>
      </c>
      <c r="E52" s="16">
        <v>0.1</v>
      </c>
      <c r="F52" s="16"/>
      <c r="G52" s="16">
        <v>6.3</v>
      </c>
      <c r="H52" s="10">
        <f t="shared" ref="H52:H83" si="27">I52+J52+K52</f>
        <v>0</v>
      </c>
      <c r="I52" s="10"/>
      <c r="J52" s="10"/>
      <c r="K52" s="10"/>
      <c r="L52" s="12">
        <f t="shared" ref="L52:L83" si="28">M52+N52+O52</f>
        <v>6.3999999999999995</v>
      </c>
      <c r="M52" s="12">
        <f t="shared" ref="M52:M83" si="29">E52+I52</f>
        <v>0.1</v>
      </c>
      <c r="N52" s="12">
        <f t="shared" ref="N52:N83" si="30">F52+J52</f>
        <v>0</v>
      </c>
      <c r="O52" s="12">
        <f t="shared" ref="O52:O83" si="31">G52+K52</f>
        <v>6.3</v>
      </c>
    </row>
    <row r="53" spans="1:15" ht="15" customHeight="1" x14ac:dyDescent="0.25">
      <c r="A53" s="5" t="s">
        <v>104</v>
      </c>
      <c r="B53" s="18" t="s">
        <v>152</v>
      </c>
      <c r="C53" s="30" t="s">
        <v>51</v>
      </c>
      <c r="D53" s="16">
        <f t="shared" si="26"/>
        <v>7.1</v>
      </c>
      <c r="E53" s="16"/>
      <c r="F53" s="16">
        <v>7.1</v>
      </c>
      <c r="G53" s="16"/>
      <c r="H53" s="10">
        <f t="shared" si="27"/>
        <v>0</v>
      </c>
      <c r="I53" s="10"/>
      <c r="J53" s="10"/>
      <c r="K53" s="10"/>
      <c r="L53" s="12">
        <f t="shared" si="28"/>
        <v>7.1</v>
      </c>
      <c r="M53" s="12">
        <f t="shared" si="29"/>
        <v>0</v>
      </c>
      <c r="N53" s="12">
        <f t="shared" si="30"/>
        <v>7.1</v>
      </c>
      <c r="O53" s="12">
        <f t="shared" si="31"/>
        <v>0</v>
      </c>
    </row>
    <row r="54" spans="1:15" ht="15" customHeight="1" x14ac:dyDescent="0.25">
      <c r="A54" s="32" t="s">
        <v>105</v>
      </c>
      <c r="B54" s="31" t="s">
        <v>342</v>
      </c>
      <c r="C54" s="30" t="s">
        <v>51</v>
      </c>
      <c r="D54" s="16">
        <f t="shared" si="26"/>
        <v>8.2999999999999989</v>
      </c>
      <c r="E54" s="16">
        <v>0.1</v>
      </c>
      <c r="F54" s="16"/>
      <c r="G54" s="16">
        <v>8.1999999999999993</v>
      </c>
      <c r="H54" s="10">
        <f t="shared" si="27"/>
        <v>0</v>
      </c>
      <c r="I54" s="10"/>
      <c r="J54" s="10"/>
      <c r="K54" s="10"/>
      <c r="L54" s="12">
        <f t="shared" si="28"/>
        <v>8.2999999999999989</v>
      </c>
      <c r="M54" s="12">
        <f t="shared" si="29"/>
        <v>0.1</v>
      </c>
      <c r="N54" s="12">
        <f t="shared" si="30"/>
        <v>0</v>
      </c>
      <c r="O54" s="12">
        <f t="shared" si="31"/>
        <v>8.1999999999999993</v>
      </c>
    </row>
    <row r="55" spans="1:15" ht="15" customHeight="1" x14ac:dyDescent="0.25">
      <c r="A55" s="32" t="s">
        <v>106</v>
      </c>
      <c r="B55" s="29" t="s">
        <v>417</v>
      </c>
      <c r="C55" s="15" t="s">
        <v>51</v>
      </c>
      <c r="D55" s="16">
        <f t="shared" si="26"/>
        <v>38.400000000000006</v>
      </c>
      <c r="E55" s="16">
        <v>2.5</v>
      </c>
      <c r="F55" s="16">
        <v>30.7</v>
      </c>
      <c r="G55" s="16">
        <v>5.2</v>
      </c>
      <c r="H55" s="10">
        <f t="shared" si="27"/>
        <v>0</v>
      </c>
      <c r="I55" s="10"/>
      <c r="J55" s="10"/>
      <c r="K55" s="10"/>
      <c r="L55" s="12">
        <f t="shared" si="28"/>
        <v>38.400000000000006</v>
      </c>
      <c r="M55" s="12">
        <f t="shared" si="29"/>
        <v>2.5</v>
      </c>
      <c r="N55" s="12">
        <f t="shared" si="30"/>
        <v>30.7</v>
      </c>
      <c r="O55" s="12">
        <f t="shared" si="31"/>
        <v>5.2</v>
      </c>
    </row>
    <row r="56" spans="1:15" ht="15" customHeight="1" x14ac:dyDescent="0.25">
      <c r="A56" s="32" t="s">
        <v>107</v>
      </c>
      <c r="B56" s="29" t="s">
        <v>418</v>
      </c>
      <c r="C56" s="15" t="s">
        <v>51</v>
      </c>
      <c r="D56" s="16">
        <f t="shared" si="26"/>
        <v>13.9</v>
      </c>
      <c r="E56" s="16">
        <v>1.2</v>
      </c>
      <c r="F56" s="16">
        <v>0.9</v>
      </c>
      <c r="G56" s="16">
        <v>11.8</v>
      </c>
      <c r="H56" s="10">
        <f t="shared" si="27"/>
        <v>0</v>
      </c>
      <c r="I56" s="10"/>
      <c r="J56" s="10"/>
      <c r="K56" s="10"/>
      <c r="L56" s="12">
        <f t="shared" si="28"/>
        <v>13.9</v>
      </c>
      <c r="M56" s="12">
        <f t="shared" si="29"/>
        <v>1.2</v>
      </c>
      <c r="N56" s="12">
        <f t="shared" si="30"/>
        <v>0.9</v>
      </c>
      <c r="O56" s="12">
        <f t="shared" si="31"/>
        <v>11.8</v>
      </c>
    </row>
    <row r="57" spans="1:15" ht="15" customHeight="1" x14ac:dyDescent="0.25">
      <c r="A57" s="32" t="s">
        <v>108</v>
      </c>
      <c r="B57" s="29" t="s">
        <v>419</v>
      </c>
      <c r="C57" s="30" t="s">
        <v>51</v>
      </c>
      <c r="D57" s="16">
        <f>E57+F57+G57</f>
        <v>0.1</v>
      </c>
      <c r="E57" s="16">
        <v>0.1</v>
      </c>
      <c r="F57" s="16"/>
      <c r="G57" s="16"/>
      <c r="H57" s="10">
        <f>I57+J57+K57</f>
        <v>0</v>
      </c>
      <c r="I57" s="10"/>
      <c r="J57" s="10"/>
      <c r="K57" s="10"/>
      <c r="L57" s="12">
        <f>M57+N57+O57</f>
        <v>0.1</v>
      </c>
      <c r="M57" s="12">
        <f>E57+I57</f>
        <v>0.1</v>
      </c>
      <c r="N57" s="12">
        <f>F57+J57</f>
        <v>0</v>
      </c>
      <c r="O57" s="12">
        <f>G57+K57</f>
        <v>0</v>
      </c>
    </row>
    <row r="58" spans="1:15" ht="15" customHeight="1" x14ac:dyDescent="0.25">
      <c r="A58" s="32" t="s">
        <v>109</v>
      </c>
      <c r="B58" s="33" t="s">
        <v>391</v>
      </c>
      <c r="C58" s="15" t="s">
        <v>51</v>
      </c>
      <c r="D58" s="16">
        <f t="shared" si="26"/>
        <v>3</v>
      </c>
      <c r="E58" s="16">
        <v>3</v>
      </c>
      <c r="F58" s="16"/>
      <c r="G58" s="16"/>
      <c r="H58" s="10">
        <f t="shared" si="27"/>
        <v>0</v>
      </c>
      <c r="I58" s="10"/>
      <c r="J58" s="10"/>
      <c r="K58" s="10"/>
      <c r="L58" s="12">
        <f t="shared" si="28"/>
        <v>3</v>
      </c>
      <c r="M58" s="12">
        <f t="shared" si="29"/>
        <v>3</v>
      </c>
      <c r="N58" s="12">
        <f t="shared" si="30"/>
        <v>0</v>
      </c>
      <c r="O58" s="12">
        <f t="shared" si="31"/>
        <v>0</v>
      </c>
    </row>
    <row r="59" spans="1:15" ht="15" customHeight="1" x14ac:dyDescent="0.25">
      <c r="A59" s="32" t="s">
        <v>155</v>
      </c>
      <c r="B59" s="202" t="s">
        <v>46</v>
      </c>
      <c r="C59" s="15" t="s">
        <v>51</v>
      </c>
      <c r="D59" s="16">
        <f t="shared" si="26"/>
        <v>0.1</v>
      </c>
      <c r="E59" s="16">
        <v>0.1</v>
      </c>
      <c r="F59" s="16"/>
      <c r="G59" s="16"/>
      <c r="H59" s="10">
        <f t="shared" si="27"/>
        <v>0</v>
      </c>
      <c r="I59" s="10"/>
      <c r="J59" s="10"/>
      <c r="K59" s="10"/>
      <c r="L59" s="12">
        <f t="shared" ref="L59" si="32">M59+N59+O59</f>
        <v>0.1</v>
      </c>
      <c r="M59" s="12">
        <f t="shared" ref="M59" si="33">E59+I59</f>
        <v>0.1</v>
      </c>
      <c r="N59" s="12">
        <f t="shared" ref="N59" si="34">F59+J59</f>
        <v>0</v>
      </c>
      <c r="O59" s="12">
        <f t="shared" ref="O59" si="35">G59+K59</f>
        <v>0</v>
      </c>
    </row>
    <row r="60" spans="1:15" ht="15" customHeight="1" x14ac:dyDescent="0.25">
      <c r="A60" s="32" t="s">
        <v>156</v>
      </c>
      <c r="B60" s="12" t="s">
        <v>43</v>
      </c>
      <c r="C60" s="15" t="s">
        <v>51</v>
      </c>
      <c r="D60" s="16">
        <f t="shared" si="26"/>
        <v>0.1</v>
      </c>
      <c r="E60" s="16">
        <v>0.1</v>
      </c>
      <c r="F60" s="16"/>
      <c r="G60" s="16"/>
      <c r="H60" s="10">
        <f t="shared" si="27"/>
        <v>0</v>
      </c>
      <c r="I60" s="10"/>
      <c r="J60" s="10"/>
      <c r="K60" s="10"/>
      <c r="L60" s="12">
        <f t="shared" si="28"/>
        <v>0.1</v>
      </c>
      <c r="M60" s="12">
        <f t="shared" si="29"/>
        <v>0.1</v>
      </c>
      <c r="N60" s="12">
        <f t="shared" si="30"/>
        <v>0</v>
      </c>
      <c r="O60" s="12">
        <f t="shared" si="31"/>
        <v>0</v>
      </c>
    </row>
    <row r="61" spans="1:15" ht="15" customHeight="1" x14ac:dyDescent="0.25">
      <c r="A61" s="32" t="s">
        <v>110</v>
      </c>
      <c r="B61" s="29" t="s">
        <v>45</v>
      </c>
      <c r="C61" s="15" t="s">
        <v>51</v>
      </c>
      <c r="D61" s="16">
        <f t="shared" si="26"/>
        <v>0.1</v>
      </c>
      <c r="E61" s="16">
        <v>0.1</v>
      </c>
      <c r="F61" s="16"/>
      <c r="G61" s="16"/>
      <c r="H61" s="10">
        <f t="shared" si="27"/>
        <v>0</v>
      </c>
      <c r="I61" s="10"/>
      <c r="J61" s="10"/>
      <c r="K61" s="10"/>
      <c r="L61" s="12">
        <f t="shared" ref="L61" si="36">M61+N61+O61</f>
        <v>0.1</v>
      </c>
      <c r="M61" s="12">
        <f t="shared" ref="M61" si="37">E61+I61</f>
        <v>0.1</v>
      </c>
      <c r="N61" s="12">
        <f t="shared" ref="N61" si="38">F61+J61</f>
        <v>0</v>
      </c>
      <c r="O61" s="12">
        <f t="shared" ref="O61" si="39">G61+K61</f>
        <v>0</v>
      </c>
    </row>
    <row r="62" spans="1:15" ht="15" customHeight="1" x14ac:dyDescent="0.25">
      <c r="A62" s="32" t="s">
        <v>157</v>
      </c>
      <c r="B62" s="34" t="s">
        <v>165</v>
      </c>
      <c r="C62" s="30" t="s">
        <v>51</v>
      </c>
      <c r="D62" s="16">
        <f t="shared" si="26"/>
        <v>6.6</v>
      </c>
      <c r="E62" s="16">
        <v>0.1</v>
      </c>
      <c r="F62" s="16"/>
      <c r="G62" s="16">
        <v>6.5</v>
      </c>
      <c r="H62" s="10">
        <f t="shared" si="27"/>
        <v>0</v>
      </c>
      <c r="I62" s="10"/>
      <c r="J62" s="10"/>
      <c r="K62" s="10"/>
      <c r="L62" s="12">
        <f t="shared" si="28"/>
        <v>6.6</v>
      </c>
      <c r="M62" s="12">
        <f t="shared" ref="M62:O65" si="40">E62+I62</f>
        <v>0.1</v>
      </c>
      <c r="N62" s="12">
        <f t="shared" si="40"/>
        <v>0</v>
      </c>
      <c r="O62" s="12">
        <f t="shared" si="40"/>
        <v>6.5</v>
      </c>
    </row>
    <row r="63" spans="1:15" ht="15" customHeight="1" x14ac:dyDescent="0.25">
      <c r="A63" s="5" t="s">
        <v>158</v>
      </c>
      <c r="B63" s="34" t="s">
        <v>44</v>
      </c>
      <c r="C63" s="30" t="s">
        <v>51</v>
      </c>
      <c r="D63" s="16">
        <f t="shared" si="26"/>
        <v>0.1</v>
      </c>
      <c r="E63" s="16">
        <v>0.1</v>
      </c>
      <c r="F63" s="16"/>
      <c r="G63" s="16"/>
      <c r="H63" s="10">
        <f t="shared" si="27"/>
        <v>0</v>
      </c>
      <c r="I63" s="10"/>
      <c r="J63" s="10"/>
      <c r="K63" s="10"/>
      <c r="L63" s="12">
        <f t="shared" ref="L63:L64" si="41">M63+N63+O63</f>
        <v>0.1</v>
      </c>
      <c r="M63" s="12">
        <f t="shared" ref="M63" si="42">E63+I63</f>
        <v>0.1</v>
      </c>
      <c r="N63" s="12">
        <f t="shared" ref="N63" si="43">F63+J63</f>
        <v>0</v>
      </c>
      <c r="O63" s="12">
        <f t="shared" ref="O63" si="44">G63+K63</f>
        <v>0</v>
      </c>
    </row>
    <row r="64" spans="1:15" ht="15" customHeight="1" x14ac:dyDescent="0.25">
      <c r="A64" s="5" t="s">
        <v>111</v>
      </c>
      <c r="B64" s="93" t="s">
        <v>47</v>
      </c>
      <c r="C64" s="30" t="s">
        <v>51</v>
      </c>
      <c r="D64" s="16">
        <f t="shared" si="26"/>
        <v>0.1</v>
      </c>
      <c r="E64" s="16">
        <v>0.1</v>
      </c>
      <c r="F64" s="16"/>
      <c r="G64" s="16"/>
      <c r="H64" s="10">
        <f t="shared" si="27"/>
        <v>0</v>
      </c>
      <c r="I64" s="10"/>
      <c r="J64" s="10"/>
      <c r="K64" s="10"/>
      <c r="L64" s="12">
        <f t="shared" si="41"/>
        <v>0.1</v>
      </c>
      <c r="M64" s="12">
        <f t="shared" ref="M64" si="45">E64+I64</f>
        <v>0.1</v>
      </c>
      <c r="N64" s="12">
        <f t="shared" ref="N64" si="46">F64+J64</f>
        <v>0</v>
      </c>
      <c r="O64" s="12">
        <f t="shared" ref="O64" si="47">G64+K64</f>
        <v>0</v>
      </c>
    </row>
    <row r="65" spans="1:15" ht="15" customHeight="1" x14ac:dyDescent="0.25">
      <c r="A65" s="5" t="s">
        <v>112</v>
      </c>
      <c r="B65" s="33" t="s">
        <v>392</v>
      </c>
      <c r="C65" s="30" t="s">
        <v>51</v>
      </c>
      <c r="D65" s="16">
        <f>E65+F65+G65</f>
        <v>4.8999999999999995</v>
      </c>
      <c r="E65" s="16">
        <v>0.1</v>
      </c>
      <c r="F65" s="16"/>
      <c r="G65" s="16">
        <v>4.8</v>
      </c>
      <c r="H65" s="10">
        <f t="shared" si="27"/>
        <v>0.8</v>
      </c>
      <c r="I65" s="10"/>
      <c r="J65" s="10"/>
      <c r="K65" s="10">
        <v>0.8</v>
      </c>
      <c r="L65" s="12">
        <f t="shared" si="28"/>
        <v>5.6999999999999993</v>
      </c>
      <c r="M65" s="12">
        <f t="shared" si="40"/>
        <v>0.1</v>
      </c>
      <c r="N65" s="12">
        <f t="shared" si="40"/>
        <v>0</v>
      </c>
      <c r="O65" s="12">
        <f t="shared" si="40"/>
        <v>5.6</v>
      </c>
    </row>
    <row r="66" spans="1:15" ht="15" customHeight="1" x14ac:dyDescent="0.25">
      <c r="A66" s="5" t="s">
        <v>113</v>
      </c>
      <c r="B66" s="33" t="s">
        <v>42</v>
      </c>
      <c r="C66" s="30" t="s">
        <v>51</v>
      </c>
      <c r="D66" s="16">
        <f t="shared" si="26"/>
        <v>27.1</v>
      </c>
      <c r="E66" s="16">
        <v>0.1</v>
      </c>
      <c r="F66" s="16"/>
      <c r="G66" s="16">
        <v>27</v>
      </c>
      <c r="H66" s="10">
        <f t="shared" si="27"/>
        <v>0</v>
      </c>
      <c r="I66" s="10"/>
      <c r="J66" s="10"/>
      <c r="K66" s="10"/>
      <c r="L66" s="12">
        <f t="shared" si="28"/>
        <v>27.1</v>
      </c>
      <c r="M66" s="12">
        <f t="shared" si="29"/>
        <v>0.1</v>
      </c>
      <c r="N66" s="12">
        <f t="shared" si="30"/>
        <v>0</v>
      </c>
      <c r="O66" s="12">
        <f t="shared" si="31"/>
        <v>27</v>
      </c>
    </row>
    <row r="67" spans="1:15" ht="15" customHeight="1" x14ac:dyDescent="0.25">
      <c r="A67" s="5" t="s">
        <v>114</v>
      </c>
      <c r="B67" s="33" t="s">
        <v>393</v>
      </c>
      <c r="C67" s="30" t="s">
        <v>51</v>
      </c>
      <c r="D67" s="16">
        <f>E67+F67+G67</f>
        <v>12.1</v>
      </c>
      <c r="E67" s="16">
        <v>0.1</v>
      </c>
      <c r="F67" s="16"/>
      <c r="G67" s="16">
        <v>12</v>
      </c>
      <c r="H67" s="10">
        <f t="shared" si="27"/>
        <v>0</v>
      </c>
      <c r="I67" s="10"/>
      <c r="J67" s="10"/>
      <c r="K67" s="10"/>
      <c r="L67" s="12">
        <f t="shared" si="28"/>
        <v>12.1</v>
      </c>
      <c r="M67" s="12">
        <f>E67+I67</f>
        <v>0.1</v>
      </c>
      <c r="N67" s="12">
        <f>F67+J67</f>
        <v>0</v>
      </c>
      <c r="O67" s="12">
        <f>G67+K67</f>
        <v>12</v>
      </c>
    </row>
    <row r="68" spans="1:15" ht="15" customHeight="1" x14ac:dyDescent="0.25">
      <c r="A68" s="5" t="s">
        <v>115</v>
      </c>
      <c r="B68" s="34" t="s">
        <v>41</v>
      </c>
      <c r="C68" s="30" t="s">
        <v>51</v>
      </c>
      <c r="D68" s="16">
        <f t="shared" si="26"/>
        <v>22.6</v>
      </c>
      <c r="E68" s="16">
        <v>0.1</v>
      </c>
      <c r="F68" s="16"/>
      <c r="G68" s="16">
        <v>22.5</v>
      </c>
      <c r="H68" s="10">
        <f t="shared" si="27"/>
        <v>0</v>
      </c>
      <c r="I68" s="10"/>
      <c r="J68" s="10"/>
      <c r="K68" s="10"/>
      <c r="L68" s="12">
        <f t="shared" si="28"/>
        <v>22.6</v>
      </c>
      <c r="M68" s="12">
        <f t="shared" si="29"/>
        <v>0.1</v>
      </c>
      <c r="N68" s="12">
        <f t="shared" si="30"/>
        <v>0</v>
      </c>
      <c r="O68" s="12">
        <f t="shared" si="31"/>
        <v>22.5</v>
      </c>
    </row>
    <row r="69" spans="1:15" ht="15" customHeight="1" x14ac:dyDescent="0.25">
      <c r="A69" s="5" t="s">
        <v>166</v>
      </c>
      <c r="B69" s="29" t="s">
        <v>161</v>
      </c>
      <c r="C69" s="30" t="s">
        <v>51</v>
      </c>
      <c r="D69" s="16">
        <f t="shared" si="26"/>
        <v>7</v>
      </c>
      <c r="E69" s="16">
        <v>1</v>
      </c>
      <c r="F69" s="16"/>
      <c r="G69" s="16">
        <v>6</v>
      </c>
      <c r="H69" s="10">
        <f t="shared" si="27"/>
        <v>0</v>
      </c>
      <c r="I69" s="10"/>
      <c r="J69" s="10"/>
      <c r="K69" s="10"/>
      <c r="L69" s="12">
        <f t="shared" si="28"/>
        <v>7</v>
      </c>
      <c r="M69" s="12">
        <f t="shared" si="29"/>
        <v>1</v>
      </c>
      <c r="N69" s="12">
        <f t="shared" si="30"/>
        <v>0</v>
      </c>
      <c r="O69" s="12">
        <f t="shared" si="31"/>
        <v>6</v>
      </c>
    </row>
    <row r="70" spans="1:15" ht="15" customHeight="1" x14ac:dyDescent="0.25">
      <c r="A70" s="5" t="s">
        <v>116</v>
      </c>
      <c r="B70" s="29" t="s">
        <v>153</v>
      </c>
      <c r="C70" s="30" t="s">
        <v>51</v>
      </c>
      <c r="D70" s="16">
        <f t="shared" si="26"/>
        <v>60.4</v>
      </c>
      <c r="E70" s="16"/>
      <c r="F70" s="16"/>
      <c r="G70" s="16">
        <v>60.4</v>
      </c>
      <c r="H70" s="10">
        <f t="shared" si="27"/>
        <v>0</v>
      </c>
      <c r="I70" s="10"/>
      <c r="J70" s="10"/>
      <c r="K70" s="10"/>
      <c r="L70" s="12">
        <f t="shared" si="28"/>
        <v>60.4</v>
      </c>
      <c r="M70" s="12">
        <f t="shared" si="29"/>
        <v>0</v>
      </c>
      <c r="N70" s="12">
        <f t="shared" si="30"/>
        <v>0</v>
      </c>
      <c r="O70" s="12">
        <f t="shared" si="31"/>
        <v>60.4</v>
      </c>
    </row>
    <row r="71" spans="1:15" ht="15" customHeight="1" x14ac:dyDescent="0.25">
      <c r="A71" s="5" t="s">
        <v>117</v>
      </c>
      <c r="B71" s="29" t="s">
        <v>34</v>
      </c>
      <c r="C71" s="30" t="s">
        <v>51</v>
      </c>
      <c r="D71" s="16">
        <f t="shared" si="26"/>
        <v>35.299999999999997</v>
      </c>
      <c r="E71" s="16"/>
      <c r="F71" s="16"/>
      <c r="G71" s="16">
        <v>35.299999999999997</v>
      </c>
      <c r="H71" s="10">
        <f t="shared" si="27"/>
        <v>0</v>
      </c>
      <c r="I71" s="10"/>
      <c r="J71" s="10"/>
      <c r="K71" s="10"/>
      <c r="L71" s="12">
        <f t="shared" si="28"/>
        <v>35.299999999999997</v>
      </c>
      <c r="M71" s="12">
        <f t="shared" si="29"/>
        <v>0</v>
      </c>
      <c r="N71" s="12">
        <f t="shared" si="30"/>
        <v>0</v>
      </c>
      <c r="O71" s="12">
        <f t="shared" si="31"/>
        <v>35.299999999999997</v>
      </c>
    </row>
    <row r="72" spans="1:15" ht="15" customHeight="1" x14ac:dyDescent="0.25">
      <c r="A72" s="5" t="s">
        <v>118</v>
      </c>
      <c r="B72" s="29" t="s">
        <v>36</v>
      </c>
      <c r="C72" s="30" t="s">
        <v>51</v>
      </c>
      <c r="D72" s="16">
        <f t="shared" si="26"/>
        <v>35.6</v>
      </c>
      <c r="E72" s="16"/>
      <c r="F72" s="16"/>
      <c r="G72" s="16">
        <v>35.6</v>
      </c>
      <c r="H72" s="10">
        <f t="shared" si="27"/>
        <v>0.4</v>
      </c>
      <c r="I72" s="10"/>
      <c r="J72" s="10"/>
      <c r="K72" s="10">
        <v>0.4</v>
      </c>
      <c r="L72" s="12">
        <f t="shared" si="28"/>
        <v>36</v>
      </c>
      <c r="M72" s="12">
        <f t="shared" si="29"/>
        <v>0</v>
      </c>
      <c r="N72" s="12">
        <f t="shared" si="30"/>
        <v>0</v>
      </c>
      <c r="O72" s="12">
        <f t="shared" si="31"/>
        <v>36</v>
      </c>
    </row>
    <row r="73" spans="1:15" ht="15" customHeight="1" x14ac:dyDescent="0.25">
      <c r="A73" s="5" t="s">
        <v>119</v>
      </c>
      <c r="B73" s="29" t="s">
        <v>38</v>
      </c>
      <c r="C73" s="30" t="s">
        <v>51</v>
      </c>
      <c r="D73" s="16">
        <f t="shared" si="26"/>
        <v>76.400000000000006</v>
      </c>
      <c r="E73" s="16"/>
      <c r="F73" s="16"/>
      <c r="G73" s="16">
        <v>76.400000000000006</v>
      </c>
      <c r="H73" s="10">
        <f t="shared" si="27"/>
        <v>0</v>
      </c>
      <c r="I73" s="10"/>
      <c r="J73" s="10"/>
      <c r="K73" s="10"/>
      <c r="L73" s="12">
        <f t="shared" si="28"/>
        <v>76.400000000000006</v>
      </c>
      <c r="M73" s="12">
        <f t="shared" si="29"/>
        <v>0</v>
      </c>
      <c r="N73" s="12">
        <f t="shared" si="30"/>
        <v>0</v>
      </c>
      <c r="O73" s="12">
        <f t="shared" si="31"/>
        <v>76.400000000000006</v>
      </c>
    </row>
    <row r="74" spans="1:15" ht="15" customHeight="1" x14ac:dyDescent="0.25">
      <c r="A74" s="5" t="s">
        <v>120</v>
      </c>
      <c r="B74" s="29" t="s">
        <v>37</v>
      </c>
      <c r="C74" s="30" t="s">
        <v>51</v>
      </c>
      <c r="D74" s="16">
        <f t="shared" si="26"/>
        <v>38.200000000000003</v>
      </c>
      <c r="E74" s="16"/>
      <c r="F74" s="16"/>
      <c r="G74" s="16">
        <v>38.200000000000003</v>
      </c>
      <c r="H74" s="10">
        <f t="shared" si="27"/>
        <v>0</v>
      </c>
      <c r="I74" s="10"/>
      <c r="J74" s="10"/>
      <c r="K74" s="10"/>
      <c r="L74" s="12">
        <f t="shared" si="28"/>
        <v>38.200000000000003</v>
      </c>
      <c r="M74" s="12">
        <f t="shared" si="29"/>
        <v>0</v>
      </c>
      <c r="N74" s="12">
        <f t="shared" si="30"/>
        <v>0</v>
      </c>
      <c r="O74" s="12">
        <f t="shared" si="31"/>
        <v>38.200000000000003</v>
      </c>
    </row>
    <row r="75" spans="1:15" ht="15" customHeight="1" x14ac:dyDescent="0.25">
      <c r="A75" s="5" t="s">
        <v>162</v>
      </c>
      <c r="B75" s="35" t="s">
        <v>35</v>
      </c>
      <c r="C75" s="15" t="s">
        <v>51</v>
      </c>
      <c r="D75" s="16">
        <f t="shared" si="26"/>
        <v>69.7</v>
      </c>
      <c r="E75" s="16"/>
      <c r="F75" s="16"/>
      <c r="G75" s="16">
        <v>69.7</v>
      </c>
      <c r="H75" s="10">
        <f t="shared" si="27"/>
        <v>0</v>
      </c>
      <c r="I75" s="10"/>
      <c r="J75" s="10"/>
      <c r="K75" s="10"/>
      <c r="L75" s="12">
        <f t="shared" si="28"/>
        <v>69.7</v>
      </c>
      <c r="M75" s="12">
        <f t="shared" si="29"/>
        <v>0</v>
      </c>
      <c r="N75" s="12">
        <f t="shared" si="30"/>
        <v>0</v>
      </c>
      <c r="O75" s="12">
        <f t="shared" si="31"/>
        <v>69.7</v>
      </c>
    </row>
    <row r="76" spans="1:15" ht="15" customHeight="1" x14ac:dyDescent="0.25">
      <c r="A76" s="5" t="s">
        <v>121</v>
      </c>
      <c r="B76" s="36" t="s">
        <v>39</v>
      </c>
      <c r="C76" s="15" t="s">
        <v>51</v>
      </c>
      <c r="D76" s="16">
        <f t="shared" si="26"/>
        <v>8.9</v>
      </c>
      <c r="E76" s="16"/>
      <c r="F76" s="16"/>
      <c r="G76" s="16">
        <v>8.9</v>
      </c>
      <c r="H76" s="10">
        <f t="shared" si="27"/>
        <v>0</v>
      </c>
      <c r="I76" s="10"/>
      <c r="J76" s="10"/>
      <c r="K76" s="10"/>
      <c r="L76" s="12">
        <f t="shared" si="28"/>
        <v>8.9</v>
      </c>
      <c r="M76" s="12">
        <f t="shared" si="29"/>
        <v>0</v>
      </c>
      <c r="N76" s="12">
        <f t="shared" si="30"/>
        <v>0</v>
      </c>
      <c r="O76" s="12">
        <f t="shared" si="31"/>
        <v>8.9</v>
      </c>
    </row>
    <row r="77" spans="1:15" ht="15" customHeight="1" x14ac:dyDescent="0.25">
      <c r="A77" s="32" t="s">
        <v>122</v>
      </c>
      <c r="B77" s="36" t="s">
        <v>40</v>
      </c>
      <c r="C77" s="15" t="s">
        <v>51</v>
      </c>
      <c r="D77" s="16">
        <f t="shared" si="26"/>
        <v>16.2</v>
      </c>
      <c r="E77" s="16"/>
      <c r="F77" s="16"/>
      <c r="G77" s="16">
        <v>16.2</v>
      </c>
      <c r="H77" s="10">
        <f t="shared" si="27"/>
        <v>0</v>
      </c>
      <c r="I77" s="10"/>
      <c r="J77" s="10"/>
      <c r="K77" s="10"/>
      <c r="L77" s="12">
        <f t="shared" si="28"/>
        <v>16.2</v>
      </c>
      <c r="M77" s="12">
        <f t="shared" si="29"/>
        <v>0</v>
      </c>
      <c r="N77" s="12">
        <f t="shared" si="30"/>
        <v>0</v>
      </c>
      <c r="O77" s="12">
        <f t="shared" si="31"/>
        <v>16.2</v>
      </c>
    </row>
    <row r="78" spans="1:15" ht="15" customHeight="1" x14ac:dyDescent="0.25">
      <c r="A78" s="38" t="s">
        <v>123</v>
      </c>
      <c r="B78" s="35" t="s">
        <v>49</v>
      </c>
      <c r="C78" s="15" t="s">
        <v>51</v>
      </c>
      <c r="D78" s="16">
        <f t="shared" si="26"/>
        <v>4.3999999999999995</v>
      </c>
      <c r="E78" s="16"/>
      <c r="F78" s="16">
        <v>0.1</v>
      </c>
      <c r="G78" s="16">
        <v>4.3</v>
      </c>
      <c r="H78" s="10">
        <f t="shared" si="27"/>
        <v>0</v>
      </c>
      <c r="I78" s="10"/>
      <c r="J78" s="10"/>
      <c r="K78" s="10"/>
      <c r="L78" s="12">
        <f t="shared" si="28"/>
        <v>4.3999999999999995</v>
      </c>
      <c r="M78" s="12">
        <f t="shared" si="29"/>
        <v>0</v>
      </c>
      <c r="N78" s="12">
        <f t="shared" si="30"/>
        <v>0.1</v>
      </c>
      <c r="O78" s="12">
        <f t="shared" si="31"/>
        <v>4.3</v>
      </c>
    </row>
    <row r="79" spans="1:15" ht="15" customHeight="1" x14ac:dyDescent="0.25">
      <c r="A79" s="13" t="s">
        <v>124</v>
      </c>
      <c r="B79" s="35" t="s">
        <v>48</v>
      </c>
      <c r="C79" s="15" t="s">
        <v>51</v>
      </c>
      <c r="D79" s="16">
        <f t="shared" si="26"/>
        <v>52.3</v>
      </c>
      <c r="E79" s="16"/>
      <c r="F79" s="16">
        <v>0.3</v>
      </c>
      <c r="G79" s="16">
        <v>52</v>
      </c>
      <c r="H79" s="10">
        <f t="shared" si="27"/>
        <v>0.1</v>
      </c>
      <c r="I79" s="10"/>
      <c r="J79" s="10">
        <v>0.1</v>
      </c>
      <c r="K79" s="10"/>
      <c r="L79" s="12">
        <f t="shared" si="28"/>
        <v>52.4</v>
      </c>
      <c r="M79" s="12">
        <f t="shared" si="29"/>
        <v>0</v>
      </c>
      <c r="N79" s="12">
        <f t="shared" si="30"/>
        <v>0.4</v>
      </c>
      <c r="O79" s="12">
        <f t="shared" si="31"/>
        <v>52</v>
      </c>
    </row>
    <row r="80" spans="1:15" ht="15" customHeight="1" x14ac:dyDescent="0.25">
      <c r="A80" s="19" t="s">
        <v>125</v>
      </c>
      <c r="B80" s="35" t="s">
        <v>65</v>
      </c>
      <c r="C80" s="15" t="s">
        <v>51</v>
      </c>
      <c r="D80" s="16">
        <f t="shared" si="26"/>
        <v>11.8</v>
      </c>
      <c r="E80" s="16"/>
      <c r="F80" s="16"/>
      <c r="G80" s="16">
        <v>11.8</v>
      </c>
      <c r="H80" s="10">
        <f t="shared" si="27"/>
        <v>0</v>
      </c>
      <c r="I80" s="10"/>
      <c r="J80" s="10"/>
      <c r="K80" s="10"/>
      <c r="L80" s="12">
        <f t="shared" si="28"/>
        <v>11.8</v>
      </c>
      <c r="M80" s="12">
        <f t="shared" si="29"/>
        <v>0</v>
      </c>
      <c r="N80" s="12">
        <f t="shared" si="30"/>
        <v>0</v>
      </c>
      <c r="O80" s="12">
        <f t="shared" si="31"/>
        <v>11.8</v>
      </c>
    </row>
    <row r="81" spans="1:15" ht="15" customHeight="1" x14ac:dyDescent="0.25">
      <c r="A81" s="361" t="s">
        <v>126</v>
      </c>
      <c r="B81" s="35" t="s">
        <v>50</v>
      </c>
      <c r="C81" s="15" t="s">
        <v>51</v>
      </c>
      <c r="D81" s="16">
        <f t="shared" si="26"/>
        <v>33.5</v>
      </c>
      <c r="E81" s="16"/>
      <c r="F81" s="16">
        <v>33.5</v>
      </c>
      <c r="G81" s="16"/>
      <c r="H81" s="10">
        <f t="shared" si="27"/>
        <v>0</v>
      </c>
      <c r="I81" s="10"/>
      <c r="J81" s="10"/>
      <c r="K81" s="10"/>
      <c r="L81" s="12">
        <f t="shared" si="28"/>
        <v>33.5</v>
      </c>
      <c r="M81" s="12">
        <f t="shared" si="29"/>
        <v>0</v>
      </c>
      <c r="N81" s="12">
        <f t="shared" si="30"/>
        <v>33.5</v>
      </c>
      <c r="O81" s="12">
        <f t="shared" si="31"/>
        <v>0</v>
      </c>
    </row>
    <row r="82" spans="1:15" ht="15" customHeight="1" x14ac:dyDescent="0.25">
      <c r="A82" s="32" t="s">
        <v>127</v>
      </c>
      <c r="B82" s="35" t="s">
        <v>167</v>
      </c>
      <c r="C82" s="15" t="s">
        <v>51</v>
      </c>
      <c r="D82" s="16">
        <f t="shared" si="26"/>
        <v>9.3000000000000007</v>
      </c>
      <c r="E82" s="16"/>
      <c r="F82" s="16"/>
      <c r="G82" s="16">
        <v>9.3000000000000007</v>
      </c>
      <c r="H82" s="10">
        <f t="shared" si="27"/>
        <v>0</v>
      </c>
      <c r="I82" s="10"/>
      <c r="J82" s="10"/>
      <c r="K82" s="10"/>
      <c r="L82" s="12">
        <f t="shared" si="28"/>
        <v>9.3000000000000007</v>
      </c>
      <c r="M82" s="12">
        <f t="shared" si="29"/>
        <v>0</v>
      </c>
      <c r="N82" s="12">
        <f t="shared" si="30"/>
        <v>0</v>
      </c>
      <c r="O82" s="12">
        <f t="shared" si="31"/>
        <v>9.3000000000000007</v>
      </c>
    </row>
    <row r="83" spans="1:15" s="37" customFormat="1" ht="15" customHeight="1" x14ac:dyDescent="0.25">
      <c r="A83" s="32">
        <v>65</v>
      </c>
      <c r="B83" s="35" t="s">
        <v>168</v>
      </c>
      <c r="C83" s="15" t="s">
        <v>51</v>
      </c>
      <c r="D83" s="16">
        <f t="shared" si="26"/>
        <v>8</v>
      </c>
      <c r="E83" s="16">
        <v>2</v>
      </c>
      <c r="F83" s="16"/>
      <c r="G83" s="16">
        <v>6</v>
      </c>
      <c r="H83" s="10">
        <f t="shared" si="27"/>
        <v>-1.2</v>
      </c>
      <c r="I83" s="10">
        <v>-1.2</v>
      </c>
      <c r="J83" s="10"/>
      <c r="K83" s="10"/>
      <c r="L83" s="12">
        <f t="shared" si="28"/>
        <v>6.8</v>
      </c>
      <c r="M83" s="12">
        <f t="shared" si="29"/>
        <v>0.8</v>
      </c>
      <c r="N83" s="12">
        <f t="shared" si="30"/>
        <v>0</v>
      </c>
      <c r="O83" s="12">
        <f t="shared" si="31"/>
        <v>6</v>
      </c>
    </row>
    <row r="84" spans="1:15" ht="15.95" customHeight="1" x14ac:dyDescent="0.25">
      <c r="A84" s="363" t="s">
        <v>129</v>
      </c>
      <c r="B84" s="27" t="s">
        <v>177</v>
      </c>
      <c r="C84" s="25"/>
      <c r="D84" s="21">
        <f>SUM(D48:D83)</f>
        <v>620.89999999999986</v>
      </c>
      <c r="E84" s="21">
        <f>SUM(E48:E83)</f>
        <v>13.899999999999997</v>
      </c>
      <c r="F84" s="21">
        <f>SUM(F48:F83)</f>
        <v>72.599999999999994</v>
      </c>
      <c r="G84" s="21">
        <f>SUM(G48:G83)</f>
        <v>534.39999999999986</v>
      </c>
      <c r="H84" s="24">
        <f>SUM(H49:H83)</f>
        <v>0.10000000000000031</v>
      </c>
      <c r="I84" s="24">
        <f>SUM(I49:I83)</f>
        <v>-1.2</v>
      </c>
      <c r="J84" s="24">
        <f>SUM(J49:J83)</f>
        <v>0.1</v>
      </c>
      <c r="K84" s="24">
        <f>SUM(K49:K83)</f>
        <v>1.2000000000000002</v>
      </c>
      <c r="L84" s="21">
        <f>SUM(L48:L83)</f>
        <v>620.99999999999977</v>
      </c>
      <c r="M84" s="21">
        <f>SUM(M48:M83)</f>
        <v>12.699999999999998</v>
      </c>
      <c r="N84" s="21">
        <f>SUM(N48:N83)</f>
        <v>72.699999999999989</v>
      </c>
      <c r="O84" s="21">
        <f>SUM(O48:O83)</f>
        <v>535.59999999999991</v>
      </c>
    </row>
    <row r="85" spans="1:15" ht="15.95" customHeight="1" x14ac:dyDescent="0.25">
      <c r="A85" s="32" t="s">
        <v>130</v>
      </c>
      <c r="B85" s="600" t="s">
        <v>66</v>
      </c>
      <c r="C85" s="601"/>
      <c r="D85" s="601"/>
      <c r="E85" s="601"/>
      <c r="F85" s="601"/>
      <c r="G85" s="601"/>
      <c r="H85" s="601"/>
      <c r="I85" s="601"/>
      <c r="J85" s="601"/>
      <c r="K85" s="601"/>
      <c r="L85" s="601"/>
      <c r="M85" s="601"/>
      <c r="N85" s="601"/>
      <c r="O85" s="602"/>
    </row>
    <row r="86" spans="1:15" ht="15" customHeight="1" x14ac:dyDescent="0.25">
      <c r="A86" s="32" t="s">
        <v>131</v>
      </c>
      <c r="B86" s="29" t="s">
        <v>7</v>
      </c>
      <c r="C86" s="39" t="s">
        <v>30</v>
      </c>
      <c r="D86" s="16">
        <f>E86+F86+G86</f>
        <v>0.7</v>
      </c>
      <c r="E86" s="16">
        <v>0.4</v>
      </c>
      <c r="F86" s="16">
        <v>0.3</v>
      </c>
      <c r="G86" s="16"/>
      <c r="H86" s="10">
        <f>I86+J86+K86</f>
        <v>0.1</v>
      </c>
      <c r="I86" s="10"/>
      <c r="J86" s="10">
        <v>0.1</v>
      </c>
      <c r="K86" s="10"/>
      <c r="L86" s="12">
        <f>M86+N86+O86</f>
        <v>0.8</v>
      </c>
      <c r="M86" s="12">
        <f>E86+I86</f>
        <v>0.4</v>
      </c>
      <c r="N86" s="12">
        <f>F86+J86</f>
        <v>0.4</v>
      </c>
      <c r="O86" s="12">
        <f>G86+K86</f>
        <v>0</v>
      </c>
    </row>
    <row r="87" spans="1:15" ht="15" customHeight="1" x14ac:dyDescent="0.25">
      <c r="A87" s="32" t="s">
        <v>132</v>
      </c>
      <c r="B87" s="29" t="s">
        <v>10</v>
      </c>
      <c r="C87" s="39" t="s">
        <v>30</v>
      </c>
      <c r="D87" s="16">
        <f t="shared" ref="D87:D100" si="48">E87+F87+G87</f>
        <v>0.8</v>
      </c>
      <c r="E87" s="16"/>
      <c r="F87" s="16">
        <v>0.8</v>
      </c>
      <c r="G87" s="16"/>
      <c r="H87" s="10">
        <f t="shared" ref="H87:H100" si="49">I87+J87+K87</f>
        <v>0</v>
      </c>
      <c r="I87" s="10"/>
      <c r="J87" s="10"/>
      <c r="K87" s="10"/>
      <c r="L87" s="12">
        <f t="shared" ref="L87:L100" si="50">M87+N87+O87</f>
        <v>0.8</v>
      </c>
      <c r="M87" s="12">
        <f t="shared" ref="M87:M100" si="51">E87+I87</f>
        <v>0</v>
      </c>
      <c r="N87" s="12">
        <f t="shared" ref="N87:N100" si="52">F87+J87</f>
        <v>0.8</v>
      </c>
      <c r="O87" s="12">
        <f t="shared" ref="O87:O100" si="53">G87+K87</f>
        <v>0</v>
      </c>
    </row>
    <row r="88" spans="1:15" ht="15" customHeight="1" x14ac:dyDescent="0.25">
      <c r="A88" s="32" t="s">
        <v>163</v>
      </c>
      <c r="B88" s="29" t="s">
        <v>11</v>
      </c>
      <c r="C88" s="39" t="s">
        <v>30</v>
      </c>
      <c r="D88" s="16">
        <f t="shared" si="48"/>
        <v>1</v>
      </c>
      <c r="E88" s="16"/>
      <c r="F88" s="16">
        <v>1</v>
      </c>
      <c r="G88" s="16"/>
      <c r="H88" s="10">
        <f t="shared" si="49"/>
        <v>0.2</v>
      </c>
      <c r="I88" s="10"/>
      <c r="J88" s="10">
        <v>0.2</v>
      </c>
      <c r="K88" s="10"/>
      <c r="L88" s="12">
        <f t="shared" si="50"/>
        <v>1.2</v>
      </c>
      <c r="M88" s="12">
        <f t="shared" si="51"/>
        <v>0</v>
      </c>
      <c r="N88" s="12">
        <f t="shared" si="52"/>
        <v>1.2</v>
      </c>
      <c r="O88" s="12">
        <f t="shared" si="53"/>
        <v>0</v>
      </c>
    </row>
    <row r="89" spans="1:15" ht="15" customHeight="1" x14ac:dyDescent="0.25">
      <c r="A89" s="32" t="s">
        <v>133</v>
      </c>
      <c r="B89" s="29" t="s">
        <v>15</v>
      </c>
      <c r="C89" s="39" t="s">
        <v>30</v>
      </c>
      <c r="D89" s="16">
        <f t="shared" si="48"/>
        <v>0.8</v>
      </c>
      <c r="E89" s="16"/>
      <c r="F89" s="16">
        <v>0.8</v>
      </c>
      <c r="G89" s="16"/>
      <c r="H89" s="10">
        <f t="shared" si="49"/>
        <v>0</v>
      </c>
      <c r="I89" s="10"/>
      <c r="J89" s="10"/>
      <c r="K89" s="10"/>
      <c r="L89" s="12">
        <f t="shared" si="50"/>
        <v>0.8</v>
      </c>
      <c r="M89" s="12">
        <f t="shared" si="51"/>
        <v>0</v>
      </c>
      <c r="N89" s="12">
        <f t="shared" si="52"/>
        <v>0.8</v>
      </c>
      <c r="O89" s="12">
        <f t="shared" si="53"/>
        <v>0</v>
      </c>
    </row>
    <row r="90" spans="1:15" ht="15" customHeight="1" x14ac:dyDescent="0.25">
      <c r="A90" s="32" t="s">
        <v>134</v>
      </c>
      <c r="B90" s="29" t="s">
        <v>16</v>
      </c>
      <c r="C90" s="39" t="s">
        <v>30</v>
      </c>
      <c r="D90" s="16">
        <f t="shared" si="48"/>
        <v>0.89999999999999991</v>
      </c>
      <c r="E90" s="16">
        <v>0.3</v>
      </c>
      <c r="F90" s="16">
        <v>0.6</v>
      </c>
      <c r="G90" s="16"/>
      <c r="H90" s="10">
        <f t="shared" si="49"/>
        <v>0</v>
      </c>
      <c r="I90" s="10"/>
      <c r="J90" s="10"/>
      <c r="K90" s="10"/>
      <c r="L90" s="12">
        <f t="shared" ref="L90" si="54">M90+N90+O90</f>
        <v>0.89999999999999991</v>
      </c>
      <c r="M90" s="12">
        <f t="shared" ref="M90" si="55">E90+I90</f>
        <v>0.3</v>
      </c>
      <c r="N90" s="12">
        <f t="shared" ref="N90" si="56">F90+J90</f>
        <v>0.6</v>
      </c>
      <c r="O90" s="12">
        <f t="shared" ref="O90" si="57">G90+K90</f>
        <v>0</v>
      </c>
    </row>
    <row r="91" spans="1:15" ht="15" customHeight="1" x14ac:dyDescent="0.25">
      <c r="A91" s="32" t="s">
        <v>135</v>
      </c>
      <c r="B91" s="29" t="s">
        <v>27</v>
      </c>
      <c r="C91" s="39" t="s">
        <v>30</v>
      </c>
      <c r="D91" s="16">
        <f t="shared" si="48"/>
        <v>18.8</v>
      </c>
      <c r="E91" s="16"/>
      <c r="F91" s="16">
        <v>16.5</v>
      </c>
      <c r="G91" s="16">
        <v>2.2999999999999998</v>
      </c>
      <c r="H91" s="10">
        <f t="shared" si="49"/>
        <v>0</v>
      </c>
      <c r="I91" s="10"/>
      <c r="J91" s="10"/>
      <c r="K91" s="10"/>
      <c r="L91" s="12">
        <f t="shared" si="50"/>
        <v>18.8</v>
      </c>
      <c r="M91" s="12">
        <f t="shared" si="51"/>
        <v>0</v>
      </c>
      <c r="N91" s="12">
        <f t="shared" si="52"/>
        <v>16.5</v>
      </c>
      <c r="O91" s="12">
        <f t="shared" si="53"/>
        <v>2.2999999999999998</v>
      </c>
    </row>
    <row r="92" spans="1:15" ht="15" customHeight="1" x14ac:dyDescent="0.25">
      <c r="A92" s="32" t="s">
        <v>136</v>
      </c>
      <c r="B92" s="29" t="s">
        <v>57</v>
      </c>
      <c r="C92" s="39" t="s">
        <v>30</v>
      </c>
      <c r="D92" s="16">
        <f t="shared" si="48"/>
        <v>3.9000000000000004</v>
      </c>
      <c r="E92" s="16">
        <v>0.2</v>
      </c>
      <c r="F92" s="16">
        <v>3.7</v>
      </c>
      <c r="G92" s="16"/>
      <c r="H92" s="10">
        <f t="shared" si="49"/>
        <v>0</v>
      </c>
      <c r="I92" s="10"/>
      <c r="J92" s="10"/>
      <c r="K92" s="10"/>
      <c r="L92" s="12">
        <f t="shared" si="50"/>
        <v>3.9000000000000004</v>
      </c>
      <c r="M92" s="12">
        <f t="shared" si="51"/>
        <v>0.2</v>
      </c>
      <c r="N92" s="12">
        <f t="shared" si="52"/>
        <v>3.7</v>
      </c>
      <c r="O92" s="12">
        <f t="shared" si="53"/>
        <v>0</v>
      </c>
    </row>
    <row r="93" spans="1:15" ht="15" customHeight="1" x14ac:dyDescent="0.25">
      <c r="A93" s="32" t="s">
        <v>137</v>
      </c>
      <c r="B93" s="29" t="s">
        <v>58</v>
      </c>
      <c r="C93" s="39" t="s">
        <v>30</v>
      </c>
      <c r="D93" s="16">
        <f t="shared" si="48"/>
        <v>2.9</v>
      </c>
      <c r="E93" s="16">
        <v>0.3</v>
      </c>
      <c r="F93" s="16">
        <v>2.6</v>
      </c>
      <c r="G93" s="16"/>
      <c r="H93" s="10">
        <f t="shared" si="49"/>
        <v>0</v>
      </c>
      <c r="I93" s="10"/>
      <c r="J93" s="10"/>
      <c r="K93" s="10"/>
      <c r="L93" s="12">
        <f t="shared" si="50"/>
        <v>2.9</v>
      </c>
      <c r="M93" s="12">
        <f t="shared" si="51"/>
        <v>0.3</v>
      </c>
      <c r="N93" s="12">
        <f t="shared" si="52"/>
        <v>2.6</v>
      </c>
      <c r="O93" s="12">
        <f t="shared" si="53"/>
        <v>0</v>
      </c>
    </row>
    <row r="94" spans="1:15" ht="15" customHeight="1" x14ac:dyDescent="0.25">
      <c r="A94" s="38" t="s">
        <v>138</v>
      </c>
      <c r="B94" s="29" t="s">
        <v>394</v>
      </c>
      <c r="C94" s="39" t="s">
        <v>30</v>
      </c>
      <c r="D94" s="16">
        <f t="shared" si="48"/>
        <v>1.3</v>
      </c>
      <c r="E94" s="16">
        <v>0.1</v>
      </c>
      <c r="F94" s="16">
        <v>1.2</v>
      </c>
      <c r="G94" s="16"/>
      <c r="H94" s="10">
        <f t="shared" si="49"/>
        <v>0</v>
      </c>
      <c r="I94" s="10"/>
      <c r="J94" s="10"/>
      <c r="K94" s="10"/>
      <c r="L94" s="12">
        <f t="shared" si="50"/>
        <v>1.3</v>
      </c>
      <c r="M94" s="12">
        <f t="shared" si="51"/>
        <v>0.1</v>
      </c>
      <c r="N94" s="12">
        <f t="shared" si="52"/>
        <v>1.2</v>
      </c>
      <c r="O94" s="12">
        <f t="shared" si="53"/>
        <v>0</v>
      </c>
    </row>
    <row r="95" spans="1:15" ht="15" customHeight="1" x14ac:dyDescent="0.25">
      <c r="A95" s="13" t="s">
        <v>139</v>
      </c>
      <c r="B95" s="29" t="s">
        <v>395</v>
      </c>
      <c r="C95" s="39" t="s">
        <v>30</v>
      </c>
      <c r="D95" s="16">
        <f t="shared" si="48"/>
        <v>0.6</v>
      </c>
      <c r="E95" s="16">
        <v>0.3</v>
      </c>
      <c r="F95" s="16">
        <v>0.3</v>
      </c>
      <c r="G95" s="16"/>
      <c r="H95" s="10">
        <f t="shared" si="49"/>
        <v>0</v>
      </c>
      <c r="I95" s="10"/>
      <c r="J95" s="10"/>
      <c r="K95" s="10"/>
      <c r="L95" s="12">
        <f t="shared" si="50"/>
        <v>0.6</v>
      </c>
      <c r="M95" s="12">
        <f t="shared" si="51"/>
        <v>0.3</v>
      </c>
      <c r="N95" s="12">
        <f t="shared" si="52"/>
        <v>0.3</v>
      </c>
      <c r="O95" s="12">
        <f t="shared" si="53"/>
        <v>0</v>
      </c>
    </row>
    <row r="96" spans="1:15" ht="15" customHeight="1" x14ac:dyDescent="0.25">
      <c r="A96" s="13" t="s">
        <v>164</v>
      </c>
      <c r="B96" s="29" t="s">
        <v>67</v>
      </c>
      <c r="C96" s="39" t="s">
        <v>30</v>
      </c>
      <c r="D96" s="16">
        <f t="shared" si="48"/>
        <v>1.2999999999999998</v>
      </c>
      <c r="E96" s="16">
        <v>0.6</v>
      </c>
      <c r="F96" s="16">
        <v>0.7</v>
      </c>
      <c r="G96" s="16"/>
      <c r="H96" s="10">
        <f t="shared" si="49"/>
        <v>0</v>
      </c>
      <c r="I96" s="10"/>
      <c r="J96" s="10"/>
      <c r="K96" s="10"/>
      <c r="L96" s="12">
        <f t="shared" si="50"/>
        <v>1.2999999999999998</v>
      </c>
      <c r="M96" s="12">
        <f t="shared" si="51"/>
        <v>0.6</v>
      </c>
      <c r="N96" s="12">
        <f t="shared" si="52"/>
        <v>0.7</v>
      </c>
      <c r="O96" s="12">
        <f t="shared" si="53"/>
        <v>0</v>
      </c>
    </row>
    <row r="97" spans="1:15" ht="15" customHeight="1" x14ac:dyDescent="0.25">
      <c r="A97" s="361" t="s">
        <v>140</v>
      </c>
      <c r="B97" s="29" t="s">
        <v>154</v>
      </c>
      <c r="C97" s="39" t="s">
        <v>30</v>
      </c>
      <c r="D97" s="16">
        <f t="shared" si="48"/>
        <v>1.9000000000000001</v>
      </c>
      <c r="E97" s="16">
        <v>0.8</v>
      </c>
      <c r="F97" s="16">
        <v>1.1000000000000001</v>
      </c>
      <c r="G97" s="16"/>
      <c r="H97" s="10">
        <f t="shared" si="49"/>
        <v>0.2</v>
      </c>
      <c r="I97" s="10"/>
      <c r="J97" s="10">
        <v>0.2</v>
      </c>
      <c r="K97" s="10"/>
      <c r="L97" s="12">
        <f t="shared" si="50"/>
        <v>2.1</v>
      </c>
      <c r="M97" s="12">
        <f t="shared" si="51"/>
        <v>0.8</v>
      </c>
      <c r="N97" s="12">
        <f t="shared" si="52"/>
        <v>1.3</v>
      </c>
      <c r="O97" s="12">
        <f t="shared" si="53"/>
        <v>0</v>
      </c>
    </row>
    <row r="98" spans="1:15" ht="15" customHeight="1" x14ac:dyDescent="0.25">
      <c r="A98" s="13" t="s">
        <v>183</v>
      </c>
      <c r="B98" s="29" t="s">
        <v>28</v>
      </c>
      <c r="C98" s="39" t="s">
        <v>30</v>
      </c>
      <c r="D98" s="16">
        <f t="shared" si="48"/>
        <v>1.8</v>
      </c>
      <c r="E98" s="16">
        <v>0.5</v>
      </c>
      <c r="F98" s="16">
        <v>1.3</v>
      </c>
      <c r="G98" s="16"/>
      <c r="H98" s="10">
        <f t="shared" si="49"/>
        <v>0.3</v>
      </c>
      <c r="I98" s="10"/>
      <c r="J98" s="10">
        <v>0.3</v>
      </c>
      <c r="K98" s="10"/>
      <c r="L98" s="12">
        <f t="shared" si="50"/>
        <v>2.1</v>
      </c>
      <c r="M98" s="12">
        <f t="shared" si="51"/>
        <v>0.5</v>
      </c>
      <c r="N98" s="12">
        <f t="shared" si="52"/>
        <v>1.6</v>
      </c>
      <c r="O98" s="12">
        <f t="shared" si="53"/>
        <v>0</v>
      </c>
    </row>
    <row r="99" spans="1:15" ht="15" customHeight="1" x14ac:dyDescent="0.25">
      <c r="A99" s="13" t="s">
        <v>184</v>
      </c>
      <c r="B99" s="12" t="s">
        <v>29</v>
      </c>
      <c r="C99" s="39" t="s">
        <v>30</v>
      </c>
      <c r="D99" s="16">
        <f t="shared" si="48"/>
        <v>18.5</v>
      </c>
      <c r="E99" s="16">
        <v>14</v>
      </c>
      <c r="F99" s="16">
        <v>4.5</v>
      </c>
      <c r="G99" s="16"/>
      <c r="H99" s="10">
        <f t="shared" si="49"/>
        <v>0</v>
      </c>
      <c r="I99" s="10"/>
      <c r="J99" s="10"/>
      <c r="K99" s="10"/>
      <c r="L99" s="12">
        <f t="shared" si="50"/>
        <v>18.5</v>
      </c>
      <c r="M99" s="12">
        <f t="shared" si="51"/>
        <v>14</v>
      </c>
      <c r="N99" s="12">
        <f t="shared" si="52"/>
        <v>4.5</v>
      </c>
      <c r="O99" s="12">
        <f t="shared" si="53"/>
        <v>0</v>
      </c>
    </row>
    <row r="100" spans="1:15" ht="15" customHeight="1" x14ac:dyDescent="0.25">
      <c r="A100" s="13" t="s">
        <v>185</v>
      </c>
      <c r="B100" s="41" t="s">
        <v>64</v>
      </c>
      <c r="C100" s="39" t="s">
        <v>30</v>
      </c>
      <c r="D100" s="16">
        <f t="shared" si="48"/>
        <v>13.2</v>
      </c>
      <c r="E100" s="16">
        <v>0.2</v>
      </c>
      <c r="F100" s="16"/>
      <c r="G100" s="16">
        <v>13</v>
      </c>
      <c r="H100" s="10">
        <f t="shared" si="49"/>
        <v>0</v>
      </c>
      <c r="I100" s="10"/>
      <c r="J100" s="10"/>
      <c r="K100" s="10"/>
      <c r="L100" s="12">
        <f t="shared" si="50"/>
        <v>13.2</v>
      </c>
      <c r="M100" s="12">
        <f t="shared" si="51"/>
        <v>0.2</v>
      </c>
      <c r="N100" s="12">
        <f t="shared" si="52"/>
        <v>0</v>
      </c>
      <c r="O100" s="12">
        <f t="shared" si="53"/>
        <v>13</v>
      </c>
    </row>
    <row r="101" spans="1:15" ht="15.95" customHeight="1" x14ac:dyDescent="0.25">
      <c r="A101" s="362" t="s">
        <v>186</v>
      </c>
      <c r="B101" s="27" t="s">
        <v>179</v>
      </c>
      <c r="C101" s="25"/>
      <c r="D101" s="23">
        <f>SUM(D86:D100)</f>
        <v>68.399999999999991</v>
      </c>
      <c r="E101" s="23">
        <f>SUM(E86:E100)</f>
        <v>17.7</v>
      </c>
      <c r="F101" s="23">
        <f>SUM(F86:F100)</f>
        <v>35.400000000000006</v>
      </c>
      <c r="G101" s="23">
        <f>SUM(G86:G100)</f>
        <v>15.3</v>
      </c>
      <c r="H101" s="24">
        <f t="shared" ref="H101:O101" si="58">SUM(H86:H100)</f>
        <v>0.8</v>
      </c>
      <c r="I101" s="24">
        <f t="shared" si="58"/>
        <v>0</v>
      </c>
      <c r="J101" s="24">
        <f t="shared" si="58"/>
        <v>0.8</v>
      </c>
      <c r="K101" s="24">
        <f t="shared" si="58"/>
        <v>0</v>
      </c>
      <c r="L101" s="21">
        <f t="shared" si="58"/>
        <v>69.2</v>
      </c>
      <c r="M101" s="21">
        <f t="shared" si="58"/>
        <v>17.7</v>
      </c>
      <c r="N101" s="21">
        <f t="shared" si="58"/>
        <v>36.200000000000003</v>
      </c>
      <c r="O101" s="21">
        <f t="shared" si="58"/>
        <v>15.3</v>
      </c>
    </row>
    <row r="102" spans="1:15" ht="15.95" customHeight="1" x14ac:dyDescent="0.25">
      <c r="A102" s="38" t="s">
        <v>187</v>
      </c>
      <c r="B102" s="600" t="s">
        <v>68</v>
      </c>
      <c r="C102" s="601"/>
      <c r="D102" s="601"/>
      <c r="E102" s="601"/>
      <c r="F102" s="601"/>
      <c r="G102" s="601"/>
      <c r="H102" s="601"/>
      <c r="I102" s="601"/>
      <c r="J102" s="601"/>
      <c r="K102" s="601"/>
      <c r="L102" s="601"/>
      <c r="M102" s="601"/>
      <c r="N102" s="601"/>
      <c r="O102" s="602"/>
    </row>
    <row r="103" spans="1:15" ht="15" customHeight="1" x14ac:dyDescent="0.25">
      <c r="A103" s="38" t="s">
        <v>188</v>
      </c>
      <c r="B103" s="11" t="s">
        <v>52</v>
      </c>
      <c r="C103" s="7" t="s">
        <v>24</v>
      </c>
      <c r="D103" s="8">
        <f>E103+F103+G103</f>
        <v>233</v>
      </c>
      <c r="E103" s="42"/>
      <c r="F103" s="42"/>
      <c r="G103" s="42">
        <v>233</v>
      </c>
      <c r="H103" s="10">
        <f>I103+J103+K103</f>
        <v>0</v>
      </c>
      <c r="I103" s="10"/>
      <c r="J103" s="10"/>
      <c r="K103" s="10"/>
      <c r="L103" s="12">
        <f>M103+N103+O103</f>
        <v>233</v>
      </c>
      <c r="M103" s="12">
        <f t="shared" ref="M103:O106" si="59">E103+I103</f>
        <v>0</v>
      </c>
      <c r="N103" s="12">
        <f t="shared" si="59"/>
        <v>0</v>
      </c>
      <c r="O103" s="12">
        <f t="shared" si="59"/>
        <v>233</v>
      </c>
    </row>
    <row r="104" spans="1:15" ht="15" customHeight="1" x14ac:dyDescent="0.25">
      <c r="A104" s="38" t="s">
        <v>189</v>
      </c>
      <c r="B104" s="12" t="s">
        <v>53</v>
      </c>
      <c r="C104" s="15" t="s">
        <v>24</v>
      </c>
      <c r="D104" s="16">
        <f>E104+F104+G104</f>
        <v>40</v>
      </c>
      <c r="E104" s="16"/>
      <c r="F104" s="16"/>
      <c r="G104" s="16">
        <v>40</v>
      </c>
      <c r="H104" s="10">
        <f>I104+J104+K104</f>
        <v>0</v>
      </c>
      <c r="I104" s="10"/>
      <c r="J104" s="10"/>
      <c r="K104" s="10"/>
      <c r="L104" s="12">
        <f>M104+N104+O104</f>
        <v>40</v>
      </c>
      <c r="M104" s="12">
        <f t="shared" si="59"/>
        <v>0</v>
      </c>
      <c r="N104" s="12">
        <f t="shared" si="59"/>
        <v>0</v>
      </c>
      <c r="O104" s="12">
        <f t="shared" si="59"/>
        <v>40</v>
      </c>
    </row>
    <row r="105" spans="1:15" ht="15" customHeight="1" x14ac:dyDescent="0.25">
      <c r="A105" s="38" t="s">
        <v>190</v>
      </c>
      <c r="B105" s="12" t="s">
        <v>167</v>
      </c>
      <c r="C105" s="15" t="s">
        <v>24</v>
      </c>
      <c r="D105" s="16">
        <f>E105+F105+G105</f>
        <v>5.6</v>
      </c>
      <c r="E105" s="43"/>
      <c r="F105" s="43"/>
      <c r="G105" s="43">
        <v>5.6</v>
      </c>
      <c r="H105" s="10">
        <f>I105+J105+K105</f>
        <v>0</v>
      </c>
      <c r="I105" s="10"/>
      <c r="J105" s="10"/>
      <c r="K105" s="10"/>
      <c r="L105" s="12">
        <f>M105+N105+O105</f>
        <v>5.6</v>
      </c>
      <c r="M105" s="12">
        <f t="shared" si="59"/>
        <v>0</v>
      </c>
      <c r="N105" s="12">
        <f t="shared" si="59"/>
        <v>0</v>
      </c>
      <c r="O105" s="12">
        <f t="shared" si="59"/>
        <v>5.6</v>
      </c>
    </row>
    <row r="106" spans="1:15" s="37" customFormat="1" ht="15" customHeight="1" x14ac:dyDescent="0.25">
      <c r="A106" s="38" t="s">
        <v>191</v>
      </c>
      <c r="B106" s="12" t="s">
        <v>69</v>
      </c>
      <c r="C106" s="30" t="s">
        <v>24</v>
      </c>
      <c r="D106" s="16">
        <f>E106+F106+G106</f>
        <v>3</v>
      </c>
      <c r="E106" s="16"/>
      <c r="F106" s="16"/>
      <c r="G106" s="16">
        <v>3</v>
      </c>
      <c r="H106" s="10">
        <f>I106+J106+K106</f>
        <v>1.3</v>
      </c>
      <c r="I106" s="10"/>
      <c r="J106" s="10"/>
      <c r="K106" s="10">
        <v>1.3</v>
      </c>
      <c r="L106" s="12">
        <f>M106+N106+O106</f>
        <v>4.3</v>
      </c>
      <c r="M106" s="12">
        <f t="shared" si="59"/>
        <v>0</v>
      </c>
      <c r="N106" s="12">
        <f t="shared" si="59"/>
        <v>0</v>
      </c>
      <c r="O106" s="12">
        <f t="shared" si="59"/>
        <v>4.3</v>
      </c>
    </row>
    <row r="107" spans="1:15" ht="15" customHeight="1" x14ac:dyDescent="0.25">
      <c r="A107" s="38" t="s">
        <v>192</v>
      </c>
      <c r="B107" s="12" t="s">
        <v>567</v>
      </c>
      <c r="C107" s="15" t="s">
        <v>24</v>
      </c>
      <c r="D107" s="16">
        <f>E107+F107+G107</f>
        <v>6.3999999999999995</v>
      </c>
      <c r="E107" s="43">
        <v>0.1</v>
      </c>
      <c r="F107" s="43"/>
      <c r="G107" s="43">
        <v>6.3</v>
      </c>
      <c r="H107" s="10">
        <f>I107+J107+K107</f>
        <v>0</v>
      </c>
      <c r="I107" s="10"/>
      <c r="J107" s="10"/>
      <c r="K107" s="10"/>
      <c r="L107" s="12">
        <f>M107+N107+O107</f>
        <v>6.3999999999999995</v>
      </c>
      <c r="M107" s="12">
        <f t="shared" ref="M107" si="60">E107+I107</f>
        <v>0.1</v>
      </c>
      <c r="N107" s="12">
        <f t="shared" ref="N107" si="61">F107+J107</f>
        <v>0</v>
      </c>
      <c r="O107" s="12">
        <f t="shared" ref="O107" si="62">G107+K107</f>
        <v>6.3</v>
      </c>
    </row>
    <row r="108" spans="1:15" ht="15.95" customHeight="1" x14ac:dyDescent="0.25">
      <c r="A108" s="20" t="s">
        <v>193</v>
      </c>
      <c r="B108" s="44" t="s">
        <v>180</v>
      </c>
      <c r="C108" s="25"/>
      <c r="D108" s="23">
        <f>SUM(D103:D107)</f>
        <v>288</v>
      </c>
      <c r="E108" s="23">
        <f t="shared" ref="E108:G108" si="63">SUM(E103:E107)</f>
        <v>0.1</v>
      </c>
      <c r="F108" s="23">
        <f t="shared" si="63"/>
        <v>0</v>
      </c>
      <c r="G108" s="23">
        <f t="shared" si="63"/>
        <v>287.90000000000003</v>
      </c>
      <c r="H108" s="24">
        <f>SUM(H103:H107)</f>
        <v>1.3</v>
      </c>
      <c r="I108" s="24">
        <f t="shared" ref="I108:K108" si="64">SUM(I103:I107)</f>
        <v>0</v>
      </c>
      <c r="J108" s="24">
        <f t="shared" si="64"/>
        <v>0</v>
      </c>
      <c r="K108" s="24">
        <f t="shared" si="64"/>
        <v>1.3</v>
      </c>
      <c r="L108" s="21">
        <f>SUM(L103:L107)</f>
        <v>289.3</v>
      </c>
      <c r="M108" s="21">
        <f t="shared" ref="M108:O108" si="65">SUM(M103:M107)</f>
        <v>0.1</v>
      </c>
      <c r="N108" s="21">
        <f t="shared" si="65"/>
        <v>0</v>
      </c>
      <c r="O108" s="21">
        <f t="shared" si="65"/>
        <v>289.20000000000005</v>
      </c>
    </row>
    <row r="109" spans="1:15" ht="15.95" customHeight="1" x14ac:dyDescent="0.25">
      <c r="A109" s="20" t="s">
        <v>141</v>
      </c>
      <c r="B109" s="45" t="s">
        <v>172</v>
      </c>
      <c r="C109" s="46"/>
      <c r="D109" s="47">
        <f t="shared" ref="D109:O109" si="66">D30+D43+D47+D84+D101+D108</f>
        <v>1146.2999999999997</v>
      </c>
      <c r="E109" s="47">
        <f t="shared" si="66"/>
        <v>189.39999999999998</v>
      </c>
      <c r="F109" s="47">
        <f t="shared" si="66"/>
        <v>119.3</v>
      </c>
      <c r="G109" s="47">
        <f t="shared" si="66"/>
        <v>837.59999999999991</v>
      </c>
      <c r="H109" s="48">
        <f t="shared" si="66"/>
        <v>0</v>
      </c>
      <c r="I109" s="48">
        <f t="shared" si="66"/>
        <v>-2</v>
      </c>
      <c r="J109" s="48">
        <f t="shared" si="66"/>
        <v>-0.49999999999999978</v>
      </c>
      <c r="K109" s="48">
        <f t="shared" si="66"/>
        <v>2.5</v>
      </c>
      <c r="L109" s="49">
        <f t="shared" si="66"/>
        <v>1146.2999999999997</v>
      </c>
      <c r="M109" s="49">
        <f t="shared" si="66"/>
        <v>187.39999999999998</v>
      </c>
      <c r="N109" s="49">
        <f t="shared" si="66"/>
        <v>118.8</v>
      </c>
      <c r="O109" s="49">
        <f t="shared" si="66"/>
        <v>840.09999999999991</v>
      </c>
    </row>
    <row r="110" spans="1:15" x14ac:dyDescent="0.25">
      <c r="A110" s="55"/>
      <c r="B110" s="50"/>
      <c r="C110" s="51"/>
      <c r="D110" s="50"/>
      <c r="E110" s="50"/>
      <c r="F110" s="50"/>
      <c r="G110" s="50"/>
      <c r="H110" s="50"/>
      <c r="I110" s="50"/>
      <c r="J110" s="50"/>
      <c r="K110" s="50"/>
      <c r="L110" s="50"/>
      <c r="M110" s="50"/>
      <c r="N110" s="50"/>
    </row>
    <row r="111" spans="1:15" x14ac:dyDescent="0.25">
      <c r="A111" s="6"/>
      <c r="B111" s="6"/>
      <c r="C111" s="52"/>
      <c r="D111" s="401"/>
      <c r="E111" s="401"/>
      <c r="F111" s="401"/>
      <c r="G111" s="401"/>
    </row>
    <row r="112" spans="1:15" x14ac:dyDescent="0.25">
      <c r="A112" s="6"/>
      <c r="B112" s="6"/>
      <c r="C112" s="52"/>
      <c r="D112" s="238"/>
      <c r="E112" s="238"/>
      <c r="F112" s="238"/>
      <c r="G112" s="238"/>
    </row>
    <row r="113" spans="1:7" x14ac:dyDescent="0.25">
      <c r="A113" s="6"/>
      <c r="B113" s="6"/>
      <c r="C113" s="52"/>
      <c r="D113" s="6"/>
      <c r="E113" s="6"/>
      <c r="F113" s="6"/>
      <c r="G113" s="6"/>
    </row>
    <row r="114" spans="1:7" x14ac:dyDescent="0.25">
      <c r="A114" s="6"/>
      <c r="B114" s="6"/>
      <c r="C114" s="52"/>
      <c r="D114" s="6"/>
      <c r="E114" s="6"/>
      <c r="F114" s="6"/>
      <c r="G114" s="6"/>
    </row>
    <row r="115" spans="1:7" x14ac:dyDescent="0.25">
      <c r="A115" s="6"/>
      <c r="B115" s="6"/>
      <c r="C115" s="52"/>
      <c r="D115" s="6"/>
      <c r="E115" s="6"/>
      <c r="F115" s="6"/>
      <c r="G115" s="6"/>
    </row>
    <row r="116" spans="1:7" x14ac:dyDescent="0.25">
      <c r="A116" s="6"/>
      <c r="B116" s="6"/>
      <c r="C116" s="52"/>
      <c r="D116" s="6"/>
      <c r="E116" s="6"/>
      <c r="F116" s="6"/>
      <c r="G116" s="6"/>
    </row>
    <row r="117" spans="1:7" x14ac:dyDescent="0.25">
      <c r="A117" s="6"/>
      <c r="B117" s="6"/>
      <c r="C117" s="52"/>
      <c r="D117" s="6"/>
      <c r="E117" s="6"/>
      <c r="F117" s="6"/>
      <c r="G117" s="6"/>
    </row>
    <row r="118" spans="1:7" x14ac:dyDescent="0.25">
      <c r="A118" s="6"/>
      <c r="B118" s="6"/>
      <c r="C118" s="52"/>
      <c r="D118" s="6"/>
      <c r="E118" s="6"/>
      <c r="F118" s="6"/>
      <c r="G118" s="6"/>
    </row>
    <row r="119" spans="1:7" x14ac:dyDescent="0.25">
      <c r="A119" s="6"/>
      <c r="B119" s="6"/>
      <c r="C119" s="52"/>
      <c r="D119" s="6"/>
      <c r="E119" s="6"/>
      <c r="F119" s="6"/>
      <c r="G119" s="6"/>
    </row>
    <row r="120" spans="1:7" x14ac:dyDescent="0.25">
      <c r="A120" s="6"/>
      <c r="B120" s="6"/>
      <c r="C120" s="52"/>
      <c r="D120" s="6"/>
      <c r="E120" s="6"/>
      <c r="F120" s="6"/>
      <c r="G120" s="6"/>
    </row>
    <row r="121" spans="1:7" x14ac:dyDescent="0.25">
      <c r="A121" s="6"/>
      <c r="B121" s="6"/>
      <c r="C121" s="52"/>
      <c r="D121" s="6"/>
      <c r="E121" s="6"/>
      <c r="F121" s="6"/>
      <c r="G121" s="6"/>
    </row>
    <row r="122" spans="1:7" x14ac:dyDescent="0.25">
      <c r="A122" s="6"/>
      <c r="B122" s="6"/>
      <c r="C122" s="52"/>
      <c r="D122" s="6"/>
      <c r="E122" s="6"/>
      <c r="F122" s="6"/>
      <c r="G122" s="6"/>
    </row>
    <row r="123" spans="1:7" x14ac:dyDescent="0.25">
      <c r="A123" s="6"/>
      <c r="B123" s="6"/>
      <c r="C123" s="52"/>
      <c r="D123" s="6"/>
      <c r="E123" s="6"/>
      <c r="F123" s="6"/>
      <c r="G123" s="6"/>
    </row>
    <row r="124" spans="1:7" x14ac:dyDescent="0.25">
      <c r="A124" s="6"/>
      <c r="B124" s="6"/>
      <c r="C124" s="52"/>
      <c r="D124" s="6"/>
      <c r="E124" s="6"/>
      <c r="F124" s="6"/>
      <c r="G124" s="6"/>
    </row>
    <row r="125" spans="1:7" x14ac:dyDescent="0.25">
      <c r="A125" s="6"/>
      <c r="B125" s="6"/>
      <c r="C125" s="52"/>
      <c r="D125" s="6"/>
      <c r="E125" s="6"/>
      <c r="F125" s="6"/>
      <c r="G125" s="6"/>
    </row>
    <row r="126" spans="1:7" x14ac:dyDescent="0.25">
      <c r="A126" s="6"/>
      <c r="B126" s="6"/>
      <c r="C126" s="52"/>
      <c r="D126" s="6"/>
      <c r="E126" s="6"/>
      <c r="F126" s="6"/>
      <c r="G126" s="6"/>
    </row>
    <row r="127" spans="1:7" x14ac:dyDescent="0.25">
      <c r="A127" s="6"/>
      <c r="B127" s="6"/>
      <c r="C127" s="52"/>
      <c r="D127" s="6"/>
      <c r="E127" s="6"/>
      <c r="F127" s="6"/>
      <c r="G127" s="6"/>
    </row>
    <row r="128" spans="1:7" x14ac:dyDescent="0.25">
      <c r="A128" s="6"/>
      <c r="B128" s="6"/>
      <c r="C128" s="52"/>
      <c r="D128" s="6"/>
      <c r="E128" s="6"/>
      <c r="F128" s="6"/>
      <c r="G128" s="6"/>
    </row>
    <row r="129" spans="1:7" x14ac:dyDescent="0.25">
      <c r="A129" s="6"/>
      <c r="B129" s="6"/>
      <c r="C129" s="52"/>
      <c r="D129" s="6"/>
      <c r="E129" s="6"/>
      <c r="F129" s="6"/>
      <c r="G129" s="6"/>
    </row>
    <row r="130" spans="1:7" x14ac:dyDescent="0.25">
      <c r="A130" s="6"/>
      <c r="B130" s="6"/>
      <c r="C130" s="52"/>
      <c r="D130" s="6"/>
      <c r="E130" s="6"/>
      <c r="F130" s="6"/>
      <c r="G130" s="6"/>
    </row>
    <row r="131" spans="1:7" x14ac:dyDescent="0.25">
      <c r="A131" s="6"/>
      <c r="B131" s="6"/>
      <c r="C131" s="52"/>
      <c r="D131" s="6"/>
      <c r="E131" s="6"/>
      <c r="F131" s="6"/>
      <c r="G131" s="6"/>
    </row>
    <row r="132" spans="1:7" x14ac:dyDescent="0.25">
      <c r="A132" s="6"/>
      <c r="B132" s="6"/>
      <c r="C132" s="52"/>
      <c r="D132" s="6"/>
      <c r="E132" s="6"/>
      <c r="F132" s="6"/>
      <c r="G132" s="6"/>
    </row>
    <row r="133" spans="1:7" x14ac:dyDescent="0.25">
      <c r="A133" s="6"/>
      <c r="B133" s="6"/>
      <c r="C133" s="52"/>
      <c r="D133" s="6"/>
      <c r="E133" s="6"/>
      <c r="F133" s="6"/>
      <c r="G133" s="6"/>
    </row>
    <row r="134" spans="1:7" x14ac:dyDescent="0.25">
      <c r="A134" s="6"/>
      <c r="B134" s="6"/>
      <c r="C134" s="52"/>
      <c r="D134" s="6"/>
      <c r="E134" s="6"/>
      <c r="F134" s="6"/>
      <c r="G134" s="6"/>
    </row>
    <row r="135" spans="1:7" x14ac:dyDescent="0.25">
      <c r="A135" s="6"/>
      <c r="B135" s="6"/>
      <c r="C135" s="52"/>
      <c r="D135" s="6"/>
      <c r="E135" s="6"/>
      <c r="F135" s="6"/>
      <c r="G135" s="6"/>
    </row>
    <row r="136" spans="1:7" x14ac:dyDescent="0.25">
      <c r="A136" s="6"/>
      <c r="B136" s="6"/>
      <c r="C136" s="52"/>
      <c r="D136" s="6"/>
      <c r="E136" s="6"/>
      <c r="F136" s="6"/>
      <c r="G136" s="6"/>
    </row>
    <row r="137" spans="1:7" x14ac:dyDescent="0.25">
      <c r="A137" s="6"/>
      <c r="B137" s="6"/>
      <c r="C137" s="52"/>
      <c r="D137" s="6"/>
      <c r="E137" s="6"/>
      <c r="F137" s="6"/>
      <c r="G137" s="6"/>
    </row>
    <row r="138" spans="1:7" x14ac:dyDescent="0.25">
      <c r="A138" s="6"/>
      <c r="B138" s="6"/>
      <c r="C138" s="52"/>
      <c r="D138" s="6"/>
      <c r="E138" s="6"/>
      <c r="F138" s="6"/>
      <c r="G138" s="6"/>
    </row>
    <row r="139" spans="1:7" x14ac:dyDescent="0.25">
      <c r="A139" s="6"/>
      <c r="B139" s="6"/>
      <c r="C139" s="52"/>
      <c r="D139" s="6"/>
      <c r="E139" s="6"/>
      <c r="F139" s="6"/>
      <c r="G139" s="6"/>
    </row>
    <row r="140" spans="1:7" x14ac:dyDescent="0.25">
      <c r="A140" s="6"/>
      <c r="B140" s="6"/>
      <c r="C140" s="52"/>
      <c r="D140" s="6"/>
      <c r="E140" s="6"/>
      <c r="F140" s="6"/>
      <c r="G140" s="6"/>
    </row>
    <row r="141" spans="1:7" x14ac:dyDescent="0.25">
      <c r="A141" s="6"/>
      <c r="B141" s="6"/>
      <c r="C141" s="52"/>
      <c r="D141" s="6"/>
      <c r="E141" s="6"/>
      <c r="F141" s="6"/>
      <c r="G141" s="6"/>
    </row>
    <row r="142" spans="1:7" x14ac:dyDescent="0.25">
      <c r="A142" s="6"/>
      <c r="B142" s="6"/>
      <c r="C142" s="52"/>
      <c r="D142" s="6"/>
      <c r="E142" s="6"/>
      <c r="F142" s="6"/>
      <c r="G142" s="6"/>
    </row>
    <row r="143" spans="1:7" x14ac:dyDescent="0.25">
      <c r="A143" s="6"/>
      <c r="B143" s="6"/>
      <c r="C143" s="52"/>
      <c r="D143" s="6"/>
      <c r="E143" s="6"/>
      <c r="F143" s="6"/>
      <c r="G143" s="6"/>
    </row>
    <row r="144" spans="1:7" x14ac:dyDescent="0.25">
      <c r="A144" s="6"/>
      <c r="B144" s="6"/>
      <c r="C144" s="52"/>
      <c r="D144" s="6"/>
      <c r="E144" s="6"/>
      <c r="F144" s="6"/>
      <c r="G144" s="6"/>
    </row>
    <row r="145" spans="1:7" x14ac:dyDescent="0.25">
      <c r="A145" s="6"/>
      <c r="B145" s="6"/>
      <c r="C145" s="52"/>
      <c r="D145" s="6"/>
      <c r="E145" s="6"/>
      <c r="F145" s="6"/>
      <c r="G145" s="6"/>
    </row>
    <row r="146" spans="1:7" x14ac:dyDescent="0.25">
      <c r="A146" s="6"/>
      <c r="B146" s="6"/>
      <c r="C146" s="52"/>
      <c r="D146" s="6"/>
      <c r="E146" s="6"/>
      <c r="F146" s="6"/>
      <c r="G146" s="6"/>
    </row>
    <row r="147" spans="1:7" x14ac:dyDescent="0.25">
      <c r="A147" s="6"/>
      <c r="B147" s="6"/>
      <c r="C147" s="52"/>
      <c r="D147" s="6"/>
      <c r="E147" s="6"/>
      <c r="F147" s="6"/>
      <c r="G147" s="6"/>
    </row>
    <row r="148" spans="1:7" x14ac:dyDescent="0.25">
      <c r="A148" s="6"/>
      <c r="B148" s="6"/>
      <c r="C148" s="52"/>
      <c r="D148" s="6"/>
      <c r="E148" s="6"/>
      <c r="F148" s="6"/>
      <c r="G148" s="6"/>
    </row>
    <row r="149" spans="1:7" x14ac:dyDescent="0.25">
      <c r="A149" s="6"/>
      <c r="B149" s="6"/>
      <c r="C149" s="52"/>
      <c r="D149" s="6"/>
      <c r="E149" s="6"/>
      <c r="F149" s="6"/>
      <c r="G149" s="6"/>
    </row>
    <row r="150" spans="1:7" x14ac:dyDescent="0.25">
      <c r="A150" s="6"/>
      <c r="B150" s="6"/>
      <c r="C150" s="52"/>
      <c r="D150" s="6"/>
      <c r="E150" s="6"/>
      <c r="F150" s="6"/>
      <c r="G150" s="6"/>
    </row>
    <row r="151" spans="1:7" x14ac:dyDescent="0.25">
      <c r="A151" s="6"/>
      <c r="B151" s="6"/>
      <c r="C151" s="52"/>
      <c r="D151" s="6"/>
      <c r="E151" s="6"/>
      <c r="F151" s="6"/>
      <c r="G151" s="6"/>
    </row>
    <row r="152" spans="1:7" x14ac:dyDescent="0.25">
      <c r="A152" s="6"/>
      <c r="B152" s="6"/>
      <c r="C152" s="52"/>
      <c r="D152" s="6"/>
      <c r="E152" s="6"/>
      <c r="F152" s="6"/>
      <c r="G152" s="6"/>
    </row>
    <row r="153" spans="1:7" x14ac:dyDescent="0.25">
      <c r="A153" s="6"/>
      <c r="B153" s="6"/>
      <c r="C153" s="52"/>
      <c r="D153" s="6"/>
      <c r="E153" s="6"/>
      <c r="F153" s="6"/>
      <c r="G153" s="6"/>
    </row>
    <row r="154" spans="1:7" x14ac:dyDescent="0.25">
      <c r="A154" s="6"/>
      <c r="B154" s="6"/>
      <c r="C154" s="52"/>
      <c r="D154" s="6"/>
      <c r="E154" s="6"/>
      <c r="F154" s="6"/>
      <c r="G154" s="6"/>
    </row>
    <row r="155" spans="1:7" x14ac:dyDescent="0.25">
      <c r="A155" s="6"/>
      <c r="B155" s="6"/>
      <c r="C155" s="52"/>
      <c r="D155" s="6"/>
      <c r="E155" s="6"/>
      <c r="F155" s="6"/>
      <c r="G155" s="6"/>
    </row>
    <row r="156" spans="1:7" x14ac:dyDescent="0.25">
      <c r="A156" s="6"/>
      <c r="B156" s="6"/>
      <c r="C156" s="52"/>
      <c r="D156" s="6"/>
      <c r="E156" s="6"/>
      <c r="F156" s="6"/>
      <c r="G156" s="6"/>
    </row>
    <row r="157" spans="1:7" x14ac:dyDescent="0.25">
      <c r="A157" s="6"/>
      <c r="B157" s="6"/>
      <c r="C157" s="52"/>
      <c r="D157" s="6"/>
      <c r="E157" s="6"/>
      <c r="F157" s="6"/>
      <c r="G157" s="6"/>
    </row>
    <row r="158" spans="1:7" x14ac:dyDescent="0.25">
      <c r="A158" s="6"/>
      <c r="B158" s="6"/>
      <c r="C158" s="52"/>
      <c r="D158" s="6"/>
      <c r="E158" s="6"/>
      <c r="F158" s="6"/>
      <c r="G158" s="6"/>
    </row>
    <row r="159" spans="1:7" x14ac:dyDescent="0.25">
      <c r="A159" s="6"/>
      <c r="B159" s="6"/>
      <c r="C159" s="52"/>
      <c r="D159" s="6"/>
      <c r="E159" s="6"/>
      <c r="F159" s="6"/>
      <c r="G159" s="6"/>
    </row>
    <row r="160" spans="1:7" x14ac:dyDescent="0.25">
      <c r="A160" s="6"/>
      <c r="B160" s="6"/>
      <c r="C160" s="52"/>
      <c r="D160" s="6"/>
      <c r="E160" s="6"/>
      <c r="F160" s="6"/>
      <c r="G160" s="6"/>
    </row>
    <row r="161" spans="1:7" x14ac:dyDescent="0.25">
      <c r="A161" s="6"/>
      <c r="B161" s="6"/>
      <c r="C161" s="52"/>
      <c r="D161" s="6"/>
      <c r="E161" s="6"/>
      <c r="F161" s="6"/>
      <c r="G161" s="6"/>
    </row>
    <row r="162" spans="1:7" x14ac:dyDescent="0.25">
      <c r="A162" s="6"/>
      <c r="B162" s="6"/>
      <c r="C162" s="52"/>
      <c r="D162" s="6"/>
      <c r="E162" s="6"/>
      <c r="F162" s="6"/>
      <c r="G162" s="6"/>
    </row>
    <row r="163" spans="1:7" x14ac:dyDescent="0.25">
      <c r="A163" s="6"/>
      <c r="B163" s="6"/>
      <c r="C163" s="52"/>
      <c r="D163" s="6"/>
      <c r="E163" s="6"/>
      <c r="F163" s="6"/>
      <c r="G163" s="6"/>
    </row>
    <row r="164" spans="1:7" x14ac:dyDescent="0.25">
      <c r="A164" s="6"/>
      <c r="B164" s="6"/>
      <c r="C164" s="52"/>
      <c r="D164" s="6"/>
      <c r="E164" s="6"/>
      <c r="F164" s="6"/>
      <c r="G164" s="6"/>
    </row>
    <row r="165" spans="1:7" x14ac:dyDescent="0.25">
      <c r="A165" s="6"/>
      <c r="B165" s="6"/>
      <c r="C165" s="52"/>
      <c r="D165" s="6"/>
      <c r="E165" s="6"/>
      <c r="F165" s="6"/>
      <c r="G165" s="6"/>
    </row>
    <row r="166" spans="1:7" x14ac:dyDescent="0.25">
      <c r="A166" s="6"/>
      <c r="B166" s="6"/>
      <c r="C166" s="52"/>
      <c r="D166" s="6"/>
      <c r="E166" s="6"/>
      <c r="F166" s="6"/>
      <c r="G166" s="6"/>
    </row>
    <row r="167" spans="1:7" x14ac:dyDescent="0.25">
      <c r="A167" s="6"/>
      <c r="B167" s="6"/>
      <c r="C167" s="52"/>
      <c r="D167" s="6"/>
      <c r="E167" s="6"/>
      <c r="F167" s="6"/>
      <c r="G167" s="6"/>
    </row>
    <row r="168" spans="1:7" x14ac:dyDescent="0.25">
      <c r="A168" s="6"/>
      <c r="B168" s="6"/>
      <c r="C168" s="52"/>
      <c r="D168" s="6"/>
      <c r="E168" s="6"/>
      <c r="F168" s="6"/>
      <c r="G168" s="6"/>
    </row>
    <row r="169" spans="1:7" x14ac:dyDescent="0.25">
      <c r="A169" s="6"/>
      <c r="B169" s="6"/>
      <c r="C169" s="52"/>
      <c r="D169" s="6"/>
      <c r="E169" s="6"/>
      <c r="F169" s="6"/>
      <c r="G169" s="6"/>
    </row>
    <row r="170" spans="1:7" x14ac:dyDescent="0.25">
      <c r="A170" s="6"/>
      <c r="B170" s="6"/>
      <c r="C170" s="52"/>
      <c r="D170" s="6"/>
      <c r="E170" s="6"/>
      <c r="F170" s="6"/>
      <c r="G170" s="6"/>
    </row>
    <row r="171" spans="1:7" x14ac:dyDescent="0.25">
      <c r="A171" s="6"/>
      <c r="B171" s="6"/>
      <c r="C171" s="52"/>
      <c r="D171" s="6"/>
      <c r="E171" s="6"/>
      <c r="F171" s="6"/>
      <c r="G171" s="6"/>
    </row>
    <row r="172" spans="1:7" x14ac:dyDescent="0.25">
      <c r="A172" s="6"/>
      <c r="B172" s="6"/>
      <c r="C172" s="52"/>
      <c r="D172" s="6"/>
      <c r="E172" s="6"/>
      <c r="F172" s="6"/>
      <c r="G172" s="6"/>
    </row>
    <row r="173" spans="1:7" x14ac:dyDescent="0.25">
      <c r="A173" s="6"/>
      <c r="B173" s="6"/>
      <c r="C173" s="52"/>
      <c r="D173" s="6"/>
      <c r="E173" s="6"/>
      <c r="F173" s="6"/>
      <c r="G173" s="6"/>
    </row>
    <row r="174" spans="1:7" x14ac:dyDescent="0.25">
      <c r="A174" s="6"/>
      <c r="B174" s="6"/>
      <c r="C174" s="52"/>
      <c r="D174" s="6"/>
      <c r="E174" s="6"/>
      <c r="F174" s="6"/>
      <c r="G174" s="6"/>
    </row>
    <row r="175" spans="1:7" x14ac:dyDescent="0.25">
      <c r="A175" s="6"/>
      <c r="B175" s="6"/>
      <c r="C175" s="52"/>
      <c r="D175" s="6"/>
      <c r="E175" s="6"/>
      <c r="F175" s="6"/>
      <c r="G175" s="6"/>
    </row>
    <row r="176" spans="1:7" x14ac:dyDescent="0.25">
      <c r="A176" s="6"/>
      <c r="B176" s="6"/>
      <c r="C176" s="52"/>
      <c r="D176" s="6"/>
      <c r="E176" s="6"/>
      <c r="F176" s="6"/>
      <c r="G176" s="6"/>
    </row>
    <row r="177" spans="1:7" x14ac:dyDescent="0.25">
      <c r="A177" s="6"/>
      <c r="B177" s="6"/>
      <c r="C177" s="52"/>
      <c r="D177" s="6"/>
      <c r="E177" s="6"/>
      <c r="F177" s="6"/>
      <c r="G177" s="6"/>
    </row>
    <row r="178" spans="1:7" x14ac:dyDescent="0.25">
      <c r="A178" s="6"/>
      <c r="B178" s="6"/>
      <c r="C178" s="52"/>
      <c r="D178" s="6"/>
      <c r="E178" s="6"/>
      <c r="F178" s="6"/>
      <c r="G178" s="6"/>
    </row>
    <row r="179" spans="1:7" x14ac:dyDescent="0.25">
      <c r="A179" s="6"/>
      <c r="B179" s="6"/>
      <c r="C179" s="52"/>
      <c r="D179" s="6"/>
      <c r="E179" s="6"/>
      <c r="F179" s="6"/>
      <c r="G179" s="6"/>
    </row>
    <row r="180" spans="1:7" x14ac:dyDescent="0.25">
      <c r="A180" s="6"/>
      <c r="B180" s="6"/>
      <c r="C180" s="52"/>
      <c r="D180" s="6"/>
      <c r="E180" s="6"/>
      <c r="F180" s="6"/>
      <c r="G180" s="6"/>
    </row>
    <row r="181" spans="1:7" x14ac:dyDescent="0.25">
      <c r="A181" s="6"/>
      <c r="B181" s="6"/>
      <c r="C181" s="52"/>
      <c r="D181" s="6"/>
      <c r="E181" s="6"/>
      <c r="F181" s="6"/>
      <c r="G181" s="6"/>
    </row>
    <row r="182" spans="1:7" x14ac:dyDescent="0.25">
      <c r="A182" s="6"/>
      <c r="B182" s="6"/>
      <c r="C182" s="52"/>
      <c r="D182" s="6"/>
      <c r="E182" s="6"/>
      <c r="F182" s="6"/>
      <c r="G182" s="6"/>
    </row>
    <row r="183" spans="1:7" x14ac:dyDescent="0.25">
      <c r="A183" s="6"/>
      <c r="B183" s="6"/>
      <c r="C183" s="52"/>
      <c r="D183" s="6"/>
      <c r="E183" s="6"/>
      <c r="F183" s="6"/>
      <c r="G183" s="6"/>
    </row>
    <row r="184" spans="1:7" x14ac:dyDescent="0.25">
      <c r="A184" s="6"/>
      <c r="B184" s="6"/>
      <c r="C184" s="52"/>
      <c r="D184" s="6"/>
      <c r="E184" s="6"/>
      <c r="F184" s="6"/>
      <c r="G184" s="6"/>
    </row>
    <row r="185" spans="1:7" x14ac:dyDescent="0.25">
      <c r="A185" s="6"/>
      <c r="B185" s="6"/>
      <c r="C185" s="52"/>
      <c r="D185" s="6"/>
      <c r="E185" s="6"/>
      <c r="F185" s="6"/>
      <c r="G185" s="6"/>
    </row>
    <row r="186" spans="1:7" x14ac:dyDescent="0.25">
      <c r="A186" s="6"/>
      <c r="B186" s="6"/>
      <c r="C186" s="52"/>
      <c r="D186" s="6"/>
      <c r="E186" s="6"/>
      <c r="F186" s="6"/>
      <c r="G186" s="6"/>
    </row>
    <row r="187" spans="1:7" x14ac:dyDescent="0.25">
      <c r="A187" s="6"/>
      <c r="B187" s="6"/>
      <c r="C187" s="52"/>
      <c r="D187" s="6"/>
      <c r="E187" s="6"/>
      <c r="F187" s="6"/>
      <c r="G187" s="6"/>
    </row>
    <row r="188" spans="1:7" x14ac:dyDescent="0.25">
      <c r="A188" s="6"/>
      <c r="B188" s="6"/>
      <c r="C188" s="52"/>
      <c r="D188" s="6"/>
      <c r="E188" s="6"/>
      <c r="F188" s="6"/>
      <c r="G188" s="6"/>
    </row>
    <row r="189" spans="1:7" x14ac:dyDescent="0.25">
      <c r="A189" s="6"/>
      <c r="B189" s="6"/>
      <c r="C189" s="52"/>
      <c r="D189" s="6"/>
      <c r="E189" s="6"/>
      <c r="F189" s="6"/>
      <c r="G189" s="6"/>
    </row>
    <row r="190" spans="1:7" x14ac:dyDescent="0.25">
      <c r="A190" s="6"/>
      <c r="B190" s="6"/>
      <c r="C190" s="52"/>
      <c r="D190" s="6"/>
      <c r="E190" s="6"/>
      <c r="F190" s="6"/>
      <c r="G190" s="6"/>
    </row>
    <row r="191" spans="1:7" x14ac:dyDescent="0.25">
      <c r="A191" s="6"/>
      <c r="B191" s="6"/>
      <c r="C191" s="52"/>
      <c r="D191" s="6"/>
      <c r="E191" s="6"/>
      <c r="F191" s="6"/>
      <c r="G191" s="6"/>
    </row>
    <row r="192" spans="1:7" x14ac:dyDescent="0.25">
      <c r="A192" s="6"/>
      <c r="B192" s="6"/>
      <c r="C192" s="52"/>
      <c r="D192" s="6"/>
      <c r="E192" s="6"/>
      <c r="F192" s="6"/>
      <c r="G192" s="6"/>
    </row>
    <row r="193" spans="1:7" x14ac:dyDescent="0.25">
      <c r="A193" s="6"/>
      <c r="B193" s="6"/>
      <c r="C193" s="52"/>
      <c r="D193" s="6"/>
      <c r="E193" s="6"/>
      <c r="F193" s="6"/>
      <c r="G193" s="6"/>
    </row>
    <row r="194" spans="1:7" x14ac:dyDescent="0.25">
      <c r="A194" s="6"/>
      <c r="B194" s="6"/>
      <c r="C194" s="52"/>
      <c r="D194" s="6"/>
      <c r="E194" s="6"/>
      <c r="F194" s="6"/>
      <c r="G194" s="6"/>
    </row>
    <row r="195" spans="1:7" x14ac:dyDescent="0.25">
      <c r="A195" s="6"/>
      <c r="B195" s="6"/>
      <c r="C195" s="52"/>
      <c r="D195" s="6"/>
      <c r="E195" s="6"/>
      <c r="F195" s="6"/>
      <c r="G195" s="6"/>
    </row>
    <row r="196" spans="1:7" x14ac:dyDescent="0.25">
      <c r="A196" s="6"/>
      <c r="B196" s="6"/>
      <c r="C196" s="52"/>
      <c r="D196" s="6"/>
      <c r="E196" s="6"/>
      <c r="F196" s="6"/>
      <c r="G196" s="6"/>
    </row>
    <row r="197" spans="1:7" x14ac:dyDescent="0.25">
      <c r="A197" s="6"/>
      <c r="B197" s="6"/>
      <c r="C197" s="52"/>
      <c r="D197" s="6"/>
      <c r="E197" s="6"/>
      <c r="F197" s="6"/>
      <c r="G197" s="6"/>
    </row>
    <row r="198" spans="1:7" x14ac:dyDescent="0.25">
      <c r="A198" s="6"/>
      <c r="B198" s="6"/>
      <c r="C198" s="52"/>
      <c r="D198" s="6"/>
      <c r="E198" s="6"/>
      <c r="F198" s="6"/>
      <c r="G198" s="6"/>
    </row>
    <row r="199" spans="1:7" x14ac:dyDescent="0.25">
      <c r="A199" s="6"/>
      <c r="B199" s="6"/>
      <c r="C199" s="52"/>
      <c r="D199" s="6"/>
      <c r="E199" s="6"/>
      <c r="F199" s="6"/>
      <c r="G199" s="6"/>
    </row>
    <row r="200" spans="1:7" x14ac:dyDescent="0.25">
      <c r="A200" s="6"/>
      <c r="B200" s="6"/>
      <c r="C200" s="52"/>
      <c r="D200" s="6"/>
      <c r="E200" s="6"/>
      <c r="F200" s="6"/>
      <c r="G200" s="6"/>
    </row>
    <row r="201" spans="1:7" x14ac:dyDescent="0.25">
      <c r="A201" s="6"/>
      <c r="B201" s="6"/>
      <c r="C201" s="52"/>
      <c r="D201" s="6"/>
      <c r="E201" s="6"/>
      <c r="F201" s="6"/>
      <c r="G201" s="6"/>
    </row>
    <row r="202" spans="1:7" x14ac:dyDescent="0.25">
      <c r="A202" s="6"/>
      <c r="B202" s="6"/>
      <c r="C202" s="52"/>
      <c r="D202" s="6"/>
      <c r="E202" s="6"/>
      <c r="F202" s="6"/>
      <c r="G202" s="6"/>
    </row>
    <row r="203" spans="1:7" x14ac:dyDescent="0.25">
      <c r="A203" s="6"/>
      <c r="B203" s="6"/>
      <c r="C203" s="52"/>
      <c r="D203" s="6"/>
      <c r="E203" s="6"/>
      <c r="F203" s="6"/>
      <c r="G203" s="6"/>
    </row>
    <row r="204" spans="1:7" x14ac:dyDescent="0.25">
      <c r="A204" s="6"/>
      <c r="B204" s="6"/>
      <c r="C204" s="52"/>
      <c r="D204" s="6"/>
      <c r="E204" s="6"/>
      <c r="F204" s="6"/>
      <c r="G204" s="6"/>
    </row>
    <row r="205" spans="1:7" x14ac:dyDescent="0.25">
      <c r="A205" s="6"/>
      <c r="B205" s="6"/>
      <c r="C205" s="52"/>
      <c r="D205" s="6"/>
      <c r="E205" s="6"/>
      <c r="F205" s="6"/>
      <c r="G205" s="6"/>
    </row>
    <row r="206" spans="1:7" x14ac:dyDescent="0.25">
      <c r="A206" s="6"/>
      <c r="B206" s="6"/>
      <c r="C206" s="52"/>
      <c r="D206" s="6"/>
      <c r="E206" s="6"/>
      <c r="F206" s="6"/>
      <c r="G206" s="6"/>
    </row>
    <row r="207" spans="1:7" x14ac:dyDescent="0.25">
      <c r="A207" s="6"/>
      <c r="B207" s="6"/>
      <c r="C207" s="52"/>
      <c r="D207" s="6"/>
      <c r="E207" s="6"/>
      <c r="F207" s="6"/>
      <c r="G207" s="6"/>
    </row>
    <row r="208" spans="1:7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</sheetData>
  <mergeCells count="35">
    <mergeCell ref="B102:O102"/>
    <mergeCell ref="L14:L16"/>
    <mergeCell ref="D14:D16"/>
    <mergeCell ref="E14:G14"/>
    <mergeCell ref="G15:G16"/>
    <mergeCell ref="E15:E16"/>
    <mergeCell ref="B85:O85"/>
    <mergeCell ref="M14:O14"/>
    <mergeCell ref="M15:M16"/>
    <mergeCell ref="B48:O48"/>
    <mergeCell ref="F15:F16"/>
    <mergeCell ref="B31:O31"/>
    <mergeCell ref="B44:O44"/>
    <mergeCell ref="B17:O17"/>
    <mergeCell ref="J15:J16"/>
    <mergeCell ref="A12:O12"/>
    <mergeCell ref="N15:N16"/>
    <mergeCell ref="O15:O16"/>
    <mergeCell ref="K15:K16"/>
    <mergeCell ref="A14:A16"/>
    <mergeCell ref="B14:B16"/>
    <mergeCell ref="C14:C16"/>
    <mergeCell ref="H14:H16"/>
    <mergeCell ref="I14:K14"/>
    <mergeCell ref="I15:I16"/>
    <mergeCell ref="B1:O1"/>
    <mergeCell ref="B2:O2"/>
    <mergeCell ref="B3:O3"/>
    <mergeCell ref="B4:O4"/>
    <mergeCell ref="B5:O5"/>
    <mergeCell ref="B9:O9"/>
    <mergeCell ref="B10:O10"/>
    <mergeCell ref="B6:O6"/>
    <mergeCell ref="B7:O7"/>
    <mergeCell ref="B8:O8"/>
  </mergeCells>
  <pageMargins left="1.1811023622047245" right="0.39370078740157483" top="0.59055118110236227" bottom="0.19685039370078741" header="0.31496062992125984" footer="0.31496062992125984"/>
  <pageSetup paperSize="9" scale="94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81"/>
  <sheetViews>
    <sheetView showZeros="0" workbookViewId="0">
      <selection activeCell="O6" sqref="O6:O7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2" width="10.28515625" style="2" customWidth="1"/>
    <col min="13" max="13" width="11.140625" style="2" customWidth="1"/>
    <col min="14" max="14" width="10.28515625" style="2" customWidth="1"/>
    <col min="15" max="16384" width="9.140625" style="2"/>
  </cols>
  <sheetData>
    <row r="1" spans="2:14" x14ac:dyDescent="0.25">
      <c r="B1" s="580" t="s">
        <v>328</v>
      </c>
      <c r="C1" s="580"/>
      <c r="D1" s="580"/>
      <c r="E1" s="580"/>
      <c r="F1" s="580"/>
      <c r="G1" s="580"/>
      <c r="H1" s="580"/>
      <c r="I1" s="580"/>
      <c r="J1" s="580"/>
      <c r="K1" s="580"/>
      <c r="L1" s="580"/>
      <c r="M1" s="580"/>
      <c r="N1" s="580"/>
    </row>
    <row r="2" spans="2:14" x14ac:dyDescent="0.25">
      <c r="B2" s="580" t="s">
        <v>447</v>
      </c>
      <c r="C2" s="580"/>
      <c r="D2" s="580"/>
      <c r="E2" s="580"/>
      <c r="F2" s="580"/>
      <c r="G2" s="580"/>
      <c r="H2" s="580"/>
      <c r="I2" s="580"/>
      <c r="J2" s="580"/>
      <c r="K2" s="580"/>
      <c r="L2" s="580"/>
      <c r="M2" s="580"/>
      <c r="N2" s="580"/>
    </row>
    <row r="3" spans="2:14" x14ac:dyDescent="0.25">
      <c r="B3" s="580" t="s">
        <v>505</v>
      </c>
      <c r="C3" s="580"/>
      <c r="D3" s="580"/>
      <c r="E3" s="580"/>
      <c r="F3" s="580"/>
      <c r="G3" s="580"/>
      <c r="H3" s="580"/>
      <c r="I3" s="580"/>
      <c r="J3" s="580"/>
      <c r="K3" s="580"/>
      <c r="L3" s="580"/>
      <c r="M3" s="580"/>
      <c r="N3" s="580"/>
    </row>
    <row r="4" spans="2:14" x14ac:dyDescent="0.25">
      <c r="B4" s="580" t="s">
        <v>333</v>
      </c>
      <c r="C4" s="580"/>
      <c r="D4" s="580"/>
      <c r="E4" s="580"/>
      <c r="F4" s="580"/>
      <c r="G4" s="580"/>
      <c r="H4" s="580"/>
      <c r="I4" s="580"/>
      <c r="J4" s="580"/>
      <c r="K4" s="580"/>
      <c r="L4" s="580"/>
      <c r="M4" s="580"/>
      <c r="N4" s="580"/>
    </row>
    <row r="5" spans="2:14" ht="15.75" customHeight="1" x14ac:dyDescent="0.25">
      <c r="B5" s="618" t="s">
        <v>509</v>
      </c>
      <c r="C5" s="618"/>
      <c r="D5" s="618"/>
      <c r="E5" s="618"/>
      <c r="F5" s="618"/>
      <c r="G5" s="618"/>
      <c r="H5" s="618"/>
      <c r="I5" s="618"/>
      <c r="J5" s="618"/>
      <c r="K5" s="618"/>
      <c r="L5" s="618"/>
      <c r="M5" s="618"/>
      <c r="N5" s="618"/>
    </row>
    <row r="6" spans="2:14" ht="15" customHeight="1" x14ac:dyDescent="0.25">
      <c r="B6" s="618" t="s">
        <v>518</v>
      </c>
      <c r="C6" s="618"/>
      <c r="D6" s="618"/>
      <c r="E6" s="618"/>
      <c r="F6" s="618"/>
      <c r="G6" s="618"/>
      <c r="H6" s="618"/>
      <c r="I6" s="618"/>
      <c r="J6" s="618"/>
      <c r="K6" s="618"/>
      <c r="L6" s="618"/>
      <c r="M6" s="618"/>
      <c r="N6" s="618"/>
    </row>
    <row r="7" spans="2:14" ht="15" customHeight="1" x14ac:dyDescent="0.25">
      <c r="B7" s="618" t="s">
        <v>520</v>
      </c>
      <c r="C7" s="618"/>
      <c r="D7" s="618"/>
      <c r="E7" s="618"/>
      <c r="F7" s="618"/>
      <c r="G7" s="618"/>
      <c r="H7" s="618"/>
      <c r="I7" s="618"/>
      <c r="J7" s="618"/>
      <c r="K7" s="618"/>
      <c r="L7" s="618"/>
      <c r="M7" s="618"/>
      <c r="N7" s="618"/>
    </row>
    <row r="8" spans="2:14" ht="15" customHeight="1" x14ac:dyDescent="0.25">
      <c r="B8" s="618" t="s">
        <v>539</v>
      </c>
      <c r="C8" s="618"/>
      <c r="D8" s="618"/>
      <c r="E8" s="618"/>
      <c r="F8" s="618"/>
      <c r="G8" s="618"/>
      <c r="H8" s="618"/>
      <c r="I8" s="618"/>
      <c r="J8" s="618"/>
      <c r="K8" s="618"/>
      <c r="L8" s="618"/>
      <c r="M8" s="618"/>
      <c r="N8" s="618"/>
    </row>
    <row r="9" spans="2:14" ht="15" customHeight="1" x14ac:dyDescent="0.25">
      <c r="B9" s="618" t="s">
        <v>544</v>
      </c>
      <c r="C9" s="618"/>
      <c r="D9" s="618"/>
      <c r="E9" s="618"/>
      <c r="F9" s="618"/>
      <c r="G9" s="618"/>
      <c r="H9" s="618"/>
      <c r="I9" s="618"/>
      <c r="J9" s="618"/>
      <c r="K9" s="618"/>
      <c r="L9" s="618"/>
      <c r="M9" s="618"/>
      <c r="N9" s="618"/>
    </row>
    <row r="10" spans="2:14" ht="15" customHeight="1" x14ac:dyDescent="0.25">
      <c r="B10" s="618" t="s">
        <v>554</v>
      </c>
      <c r="C10" s="618"/>
      <c r="D10" s="618"/>
      <c r="E10" s="618"/>
      <c r="F10" s="618"/>
      <c r="G10" s="618"/>
      <c r="H10" s="618"/>
      <c r="I10" s="618"/>
      <c r="J10" s="618"/>
      <c r="K10" s="618"/>
      <c r="L10" s="618"/>
      <c r="M10" s="618"/>
      <c r="N10" s="618"/>
    </row>
    <row r="11" spans="2:14" ht="15" customHeight="1" x14ac:dyDescent="0.25">
      <c r="B11" s="618" t="s">
        <v>560</v>
      </c>
      <c r="C11" s="618"/>
      <c r="D11" s="618"/>
      <c r="E11" s="618"/>
      <c r="F11" s="618"/>
      <c r="G11" s="618"/>
      <c r="H11" s="618"/>
      <c r="I11" s="618"/>
      <c r="J11" s="618"/>
      <c r="K11" s="618"/>
      <c r="L11" s="618"/>
      <c r="M11" s="618"/>
      <c r="N11" s="618"/>
    </row>
    <row r="12" spans="2:14" ht="15" customHeight="1" x14ac:dyDescent="0.25">
      <c r="B12" s="618" t="s">
        <v>572</v>
      </c>
      <c r="C12" s="618"/>
      <c r="D12" s="618"/>
      <c r="E12" s="618"/>
      <c r="F12" s="618"/>
      <c r="G12" s="618"/>
      <c r="H12" s="618"/>
      <c r="I12" s="618"/>
      <c r="J12" s="618"/>
      <c r="K12" s="618"/>
      <c r="L12" s="618"/>
      <c r="M12" s="618"/>
      <c r="N12" s="618"/>
    </row>
    <row r="13" spans="2:14" ht="15" customHeight="1" x14ac:dyDescent="0.25">
      <c r="B13" s="618" t="s">
        <v>579</v>
      </c>
      <c r="C13" s="618"/>
      <c r="D13" s="618"/>
      <c r="E13" s="618"/>
      <c r="F13" s="618"/>
      <c r="G13" s="618"/>
      <c r="H13" s="618"/>
      <c r="I13" s="618"/>
      <c r="J13" s="618"/>
      <c r="K13" s="618"/>
      <c r="L13" s="618"/>
      <c r="M13" s="618"/>
      <c r="N13" s="618"/>
    </row>
    <row r="14" spans="2:14" ht="15" customHeight="1" x14ac:dyDescent="0.25">
      <c r="B14" s="618" t="s">
        <v>595</v>
      </c>
      <c r="C14" s="618"/>
      <c r="D14" s="618"/>
      <c r="E14" s="618"/>
      <c r="F14" s="618"/>
      <c r="G14" s="618"/>
      <c r="H14" s="618"/>
      <c r="I14" s="618"/>
      <c r="J14" s="618"/>
      <c r="K14" s="618"/>
      <c r="L14" s="618"/>
      <c r="M14" s="618"/>
      <c r="N14" s="618"/>
    </row>
    <row r="15" spans="2:14" ht="15" customHeight="1" x14ac:dyDescent="0.25">
      <c r="B15" s="618" t="s">
        <v>587</v>
      </c>
      <c r="C15" s="618"/>
      <c r="D15" s="618"/>
      <c r="E15" s="618"/>
      <c r="F15" s="618"/>
      <c r="G15" s="618"/>
      <c r="H15" s="618"/>
      <c r="I15" s="618"/>
      <c r="J15" s="618"/>
      <c r="K15" s="618"/>
      <c r="L15" s="618"/>
      <c r="M15" s="618"/>
      <c r="N15" s="618"/>
    </row>
    <row r="16" spans="2:14" ht="15" customHeight="1" x14ac:dyDescent="0.25">
      <c r="B16" s="618" t="s">
        <v>606</v>
      </c>
      <c r="C16" s="618"/>
      <c r="D16" s="618"/>
      <c r="E16" s="618"/>
      <c r="F16" s="618"/>
      <c r="G16" s="618"/>
      <c r="H16" s="618"/>
      <c r="I16" s="618"/>
      <c r="J16" s="618"/>
      <c r="K16" s="618"/>
      <c r="L16" s="618"/>
      <c r="M16" s="618"/>
      <c r="N16" s="618"/>
    </row>
    <row r="17" spans="1:14" ht="15" customHeight="1" x14ac:dyDescent="0.25">
      <c r="B17" s="459"/>
      <c r="C17" s="459"/>
      <c r="D17" s="459"/>
      <c r="E17" s="459"/>
      <c r="F17" s="459"/>
      <c r="G17" s="459"/>
      <c r="H17" s="459"/>
      <c r="I17" s="459"/>
      <c r="J17" s="459"/>
      <c r="K17" s="459"/>
      <c r="L17" s="459"/>
      <c r="M17" s="459"/>
      <c r="N17" s="459"/>
    </row>
    <row r="18" spans="1:14" ht="15" customHeight="1" x14ac:dyDescent="0.25">
      <c r="A18" s="583" t="s">
        <v>504</v>
      </c>
      <c r="B18" s="583"/>
      <c r="C18" s="583"/>
      <c r="D18" s="583"/>
      <c r="E18" s="583"/>
      <c r="F18" s="583"/>
      <c r="G18" s="583"/>
      <c r="H18" s="583"/>
      <c r="I18" s="583"/>
      <c r="J18" s="583"/>
      <c r="K18" s="583"/>
      <c r="L18" s="583"/>
      <c r="M18" s="583"/>
      <c r="N18" s="583"/>
    </row>
    <row r="19" spans="1:14" x14ac:dyDescent="0.25">
      <c r="F19" s="4"/>
      <c r="N19" s="4" t="s">
        <v>406</v>
      </c>
    </row>
    <row r="20" spans="1:14" ht="15" customHeight="1" x14ac:dyDescent="0.25">
      <c r="A20" s="588" t="s">
        <v>5</v>
      </c>
      <c r="B20" s="591" t="s">
        <v>334</v>
      </c>
      <c r="C20" s="604" t="s">
        <v>336</v>
      </c>
      <c r="D20" s="608" t="s">
        <v>194</v>
      </c>
      <c r="E20" s="608"/>
      <c r="F20" s="609"/>
      <c r="G20" s="594" t="s">
        <v>338</v>
      </c>
      <c r="H20" s="597" t="s">
        <v>194</v>
      </c>
      <c r="I20" s="598"/>
      <c r="J20" s="599"/>
      <c r="K20" s="620" t="s">
        <v>0</v>
      </c>
      <c r="L20" s="621" t="s">
        <v>194</v>
      </c>
      <c r="M20" s="622"/>
      <c r="N20" s="623"/>
    </row>
    <row r="21" spans="1:14" ht="15" customHeight="1" x14ac:dyDescent="0.25">
      <c r="A21" s="589"/>
      <c r="B21" s="592"/>
      <c r="C21" s="605"/>
      <c r="D21" s="609" t="s">
        <v>1</v>
      </c>
      <c r="E21" s="619"/>
      <c r="F21" s="610" t="s">
        <v>2</v>
      </c>
      <c r="G21" s="595"/>
      <c r="H21" s="625" t="s">
        <v>1</v>
      </c>
      <c r="I21" s="625"/>
      <c r="J21" s="587" t="s">
        <v>2</v>
      </c>
      <c r="K21" s="620"/>
      <c r="L21" s="620" t="s">
        <v>1</v>
      </c>
      <c r="M21" s="620"/>
      <c r="N21" s="624" t="s">
        <v>2</v>
      </c>
    </row>
    <row r="22" spans="1:14" ht="28.5" customHeight="1" x14ac:dyDescent="0.25">
      <c r="A22" s="590"/>
      <c r="B22" s="593"/>
      <c r="C22" s="606"/>
      <c r="D22" s="88" t="s">
        <v>3</v>
      </c>
      <c r="E22" s="89" t="s">
        <v>4</v>
      </c>
      <c r="F22" s="610"/>
      <c r="G22" s="596"/>
      <c r="H22" s="90" t="s">
        <v>3</v>
      </c>
      <c r="I22" s="91" t="s">
        <v>4</v>
      </c>
      <c r="J22" s="587"/>
      <c r="K22" s="620"/>
      <c r="L22" s="142" t="s">
        <v>3</v>
      </c>
      <c r="M22" s="143" t="s">
        <v>4</v>
      </c>
      <c r="N22" s="624"/>
    </row>
    <row r="23" spans="1:14" ht="15" customHeight="1" x14ac:dyDescent="0.25">
      <c r="A23" s="5" t="s">
        <v>71</v>
      </c>
      <c r="B23" s="17" t="s">
        <v>56</v>
      </c>
      <c r="C23" s="16">
        <f>D23+F23</f>
        <v>84.1</v>
      </c>
      <c r="D23" s="16">
        <f>'4 pr._savarankiškos f-jos'!E24</f>
        <v>84.1</v>
      </c>
      <c r="E23" s="16">
        <f>'4 pr._savarankiškos f-jos'!F24</f>
        <v>62.5</v>
      </c>
      <c r="F23" s="16">
        <f>'4 pr._savarankiškos f-jos'!G24</f>
        <v>0</v>
      </c>
      <c r="G23" s="10">
        <f>H23+J23</f>
        <v>2.5</v>
      </c>
      <c r="H23" s="10">
        <f>'4 pr._savarankiškos f-jos'!I24</f>
        <v>2.5</v>
      </c>
      <c r="I23" s="10">
        <f>'4 pr._savarankiškos f-jos'!J24</f>
        <v>1.9</v>
      </c>
      <c r="J23" s="10">
        <f>'4 pr._savarankiškos f-jos'!K24</f>
        <v>0</v>
      </c>
      <c r="K23" s="94">
        <f>L23+N23</f>
        <v>86.6</v>
      </c>
      <c r="L23" s="94">
        <f>'4 pr._savarankiškos f-jos'!M24</f>
        <v>86.6</v>
      </c>
      <c r="M23" s="94">
        <f>'4 pr._savarankiškos f-jos'!N24</f>
        <v>64.399999999999991</v>
      </c>
      <c r="N23" s="94">
        <f>'4 pr._savarankiškos f-jos'!O24</f>
        <v>0</v>
      </c>
    </row>
    <row r="24" spans="1:14" ht="15" customHeight="1" x14ac:dyDescent="0.25">
      <c r="A24" s="13" t="s">
        <v>182</v>
      </c>
      <c r="B24" s="17" t="s">
        <v>20</v>
      </c>
      <c r="C24" s="16">
        <f>D24+F24</f>
        <v>18365.899999999998</v>
      </c>
      <c r="D24" s="16">
        <f>'4 pr._savarankiškos f-jos'!E27+'4 pr._savarankiškos f-jos'!E95+'4 pr._savarankiškos f-jos'!E149+'4 pr._savarankiškos f-jos'!E153+'4 pr._savarankiškos f-jos'!E193+'4 pr._savarankiškos f-jos'!E198+'4 pr._savarankiškos f-jos'!E216+'5 pr._valstybinės f-jos'!E24+'5 pr._valstybinės f-jos'!E94+'5 pr._valstybinės f-jos'!E120+'6 pr._mokinio krepšelis'!E18+'8 pr._aplinkos apsaugos s. p.'!E18+'8 pr._aplinkos apsaugos s. p.'!E21+'9 pr._įstaigų pajamos'!E36+'9 pr._įstaigų pajamos'!E62+'10 pr._skolintos lėšos'!E30+'10 pr._skolintos lėšos'!E33+'10 pr._skolintos lėšos'!E46+'10 pr._skolintos lėšos'!E49+'10 pr._skolintos lėšos'!E53+'7 pr._kita dotacija'!E24+'7 pr._kita dotacija'!E77+'7 pr._kita dotacija'!E85+'7 pr._kita dotacija'!E95+'7 pr._kita dotacija'!E253+'7 pr._kita dotacija'!E259+'7 pr._kita dotacija'!E319+'11 pr._apyvartinės lėšos'!E19+'11 pr._apyvartinės lėšos'!E25+'11 pr._apyvartinės lėšos'!E32+'11 pr._apyvartinės lėšos'!E76+'11 pr._apyvartinės lėšos'!E93+'11 pr._apyvartinės lėšos'!E127+'11 pr._apyvartinės lėšos'!E132+'11 pr._apyvartinės lėšos'!E137+'11 pr._apyvartinės lėšos'!E141</f>
        <v>11908.299999999997</v>
      </c>
      <c r="E24" s="16">
        <f>'4 pr._savarankiškos f-jos'!F27+'4 pr._savarankiškos f-jos'!F95+'4 pr._savarankiškos f-jos'!F149+'4 pr._savarankiškos f-jos'!F153+'4 pr._savarankiškos f-jos'!F193+'4 pr._savarankiškos f-jos'!F198+'4 pr._savarankiškos f-jos'!F216+'5 pr._valstybinės f-jos'!F24+'5 pr._valstybinės f-jos'!F94+'5 pr._valstybinės f-jos'!F120+'6 pr._mokinio krepšelis'!F18+'8 pr._aplinkos apsaugos s. p.'!F18+'8 pr._aplinkos apsaugos s. p.'!F21+'9 pr._įstaigų pajamos'!F36+'9 pr._įstaigų pajamos'!F62+'10 pr._skolintos lėšos'!F30+'10 pr._skolintos lėšos'!F33+'10 pr._skolintos lėšos'!F46+'10 pr._skolintos lėšos'!F49+'10 pr._skolintos lėšos'!F53+'7 pr._kita dotacija'!F24+'7 pr._kita dotacija'!F77+'7 pr._kita dotacija'!F85+'7 pr._kita dotacija'!F95+'7 pr._kita dotacija'!F253+'7 pr._kita dotacija'!F259+'7 pr._kita dotacija'!F319+'11 pr._apyvartinės lėšos'!F19+'11 pr._apyvartinės lėšos'!F25+'11 pr._apyvartinės lėšos'!F32+'11 pr._apyvartinės lėšos'!F76+'11 pr._apyvartinės lėšos'!F93+'11 pr._apyvartinės lėšos'!F127+'11 pr._apyvartinės lėšos'!F132+'11 pr._apyvartinės lėšos'!F137+'11 pr._apyvartinės lėšos'!F141</f>
        <v>2271.6</v>
      </c>
      <c r="F24" s="16">
        <f>'4 pr._savarankiškos f-jos'!G27+'4 pr._savarankiškos f-jos'!G95+'4 pr._savarankiškos f-jos'!G149+'4 pr._savarankiškos f-jos'!G153+'4 pr._savarankiškos f-jos'!G193+'4 pr._savarankiškos f-jos'!G198+'4 pr._savarankiškos f-jos'!G216+'5 pr._valstybinės f-jos'!G24+'5 pr._valstybinės f-jos'!G94+'5 pr._valstybinės f-jos'!G120+'6 pr._mokinio krepšelis'!G18+'8 pr._aplinkos apsaugos s. p.'!G18+'8 pr._aplinkos apsaugos s. p.'!G21+'9 pr._įstaigų pajamos'!G36+'9 pr._įstaigų pajamos'!G62+'10 pr._skolintos lėšos'!G30+'10 pr._skolintos lėšos'!G33+'10 pr._skolintos lėšos'!G46+'10 pr._skolintos lėšos'!G49+'10 pr._skolintos lėšos'!G53+'7 pr._kita dotacija'!G24+'7 pr._kita dotacija'!G77+'7 pr._kita dotacija'!G85+'7 pr._kita dotacija'!G95+'7 pr._kita dotacija'!G253+'7 pr._kita dotacija'!G259+'7 pr._kita dotacija'!G319+'11 pr._apyvartinės lėšos'!G19+'11 pr._apyvartinės lėšos'!G25+'11 pr._apyvartinės lėšos'!G32+'11 pr._apyvartinės lėšos'!G76+'11 pr._apyvartinės lėšos'!G93+'11 pr._apyvartinės lėšos'!G127+'11 pr._apyvartinės lėšos'!G132+'11 pr._apyvartinės lėšos'!G137+'11 pr._apyvartinės lėšos'!G141</f>
        <v>6457.6</v>
      </c>
      <c r="G24" s="10">
        <f t="shared" ref="G24" si="0">H24+J24</f>
        <v>63.699999999999996</v>
      </c>
      <c r="H24" s="10">
        <f>'4 pr._savarankiškos f-jos'!I27+'4 pr._savarankiškos f-jos'!I95+'4 pr._savarankiškos f-jos'!I149+'4 pr._savarankiškos f-jos'!I153+'4 pr._savarankiškos f-jos'!I193+'4 pr._savarankiškos f-jos'!I198+'4 pr._savarankiškos f-jos'!I216+'5 pr._valstybinės f-jos'!I24+'5 pr._valstybinės f-jos'!I94+'5 pr._valstybinės f-jos'!I120+'6 pr._mokinio krepšelis'!I18+'8 pr._aplinkos apsaugos s. p.'!I18+'8 pr._aplinkos apsaugos s. p.'!I21+'9 pr._įstaigų pajamos'!I36+'9 pr._įstaigų pajamos'!I62+'10 pr._skolintos lėšos'!I30+'10 pr._skolintos lėšos'!I33+'10 pr._skolintos lėšos'!I46+'10 pr._skolintos lėšos'!I49+'10 pr._skolintos lėšos'!I53+'7 pr._kita dotacija'!I24+'7 pr._kita dotacija'!I77+'7 pr._kita dotacija'!I85+'7 pr._kita dotacija'!I95+'7 pr._kita dotacija'!I253+'7 pr._kita dotacija'!I259+'7 pr._kita dotacija'!I319+'11 pr._apyvartinės lėšos'!I19+'11 pr._apyvartinės lėšos'!I25+'11 pr._apyvartinės lėšos'!I32+'11 pr._apyvartinės lėšos'!I76+'11 pr._apyvartinės lėšos'!I93+'11 pr._apyvartinės lėšos'!I127+'11 pr._apyvartinės lėšos'!I132+'11 pr._apyvartinės lėšos'!I137+'11 pr._apyvartinės lėšos'!I141</f>
        <v>21.599999999999994</v>
      </c>
      <c r="I24" s="10">
        <f>'4 pr._savarankiškos f-jos'!J27+'4 pr._savarankiškos f-jos'!J95+'4 pr._savarankiškos f-jos'!J149+'4 pr._savarankiškos f-jos'!J153+'4 pr._savarankiškos f-jos'!J193+'4 pr._savarankiškos f-jos'!J198+'4 pr._savarankiškos f-jos'!J216+'5 pr._valstybinės f-jos'!J24+'5 pr._valstybinės f-jos'!J94+'5 pr._valstybinės f-jos'!J120+'6 pr._mokinio krepšelis'!J18+'8 pr._aplinkos apsaugos s. p.'!J18+'8 pr._aplinkos apsaugos s. p.'!J21+'9 pr._įstaigų pajamos'!J36+'9 pr._įstaigų pajamos'!J62+'10 pr._skolintos lėšos'!J30+'10 pr._skolintos lėšos'!J33+'10 pr._skolintos lėšos'!J46+'10 pr._skolintos lėšos'!J49+'10 pr._skolintos lėšos'!J53+'7 pr._kita dotacija'!J24+'7 pr._kita dotacija'!J77+'7 pr._kita dotacija'!J85+'7 pr._kita dotacija'!J95+'7 pr._kita dotacija'!J253+'7 pr._kita dotacija'!J259+'7 pr._kita dotacija'!J319+'11 pr._apyvartinės lėšos'!J19+'11 pr._apyvartinės lėšos'!J25+'11 pr._apyvartinės lėšos'!J32+'11 pr._apyvartinės lėšos'!J76+'11 pr._apyvartinės lėšos'!J93+'11 pr._apyvartinės lėšos'!J127+'11 pr._apyvartinės lėšos'!J132+'11 pr._apyvartinės lėšos'!J137+'11 pr._apyvartinės lėšos'!J141</f>
        <v>4.5999999999999996</v>
      </c>
      <c r="J24" s="10">
        <f>'4 pr._savarankiškos f-jos'!K27+'4 pr._savarankiškos f-jos'!K95+'4 pr._savarankiškos f-jos'!K149+'4 pr._savarankiškos f-jos'!K153+'4 pr._savarankiškos f-jos'!K193+'4 pr._savarankiškos f-jos'!K198+'4 pr._savarankiškos f-jos'!K216+'5 pr._valstybinės f-jos'!K24+'5 pr._valstybinės f-jos'!K94+'5 pr._valstybinės f-jos'!K120+'6 pr._mokinio krepšelis'!K18+'8 pr._aplinkos apsaugos s. p.'!K18+'8 pr._aplinkos apsaugos s. p.'!K21+'9 pr._įstaigų pajamos'!K36+'9 pr._įstaigų pajamos'!K62+'10 pr._skolintos lėšos'!K30+'10 pr._skolintos lėšos'!K33+'10 pr._skolintos lėšos'!K46+'10 pr._skolintos lėšos'!K49+'10 pr._skolintos lėšos'!K53+'7 pr._kita dotacija'!K24+'7 pr._kita dotacija'!K77+'7 pr._kita dotacija'!K85+'7 pr._kita dotacija'!K95+'7 pr._kita dotacija'!K253+'7 pr._kita dotacija'!K259+'7 pr._kita dotacija'!K319+'11 pr._apyvartinės lėšos'!K19+'11 pr._apyvartinės lėšos'!K25+'11 pr._apyvartinės lėšos'!K32+'11 pr._apyvartinės lėšos'!K76+'11 pr._apyvartinės lėšos'!K93+'11 pr._apyvartinės lėšos'!K127+'11 pr._apyvartinės lėšos'!K132+'11 pr._apyvartinės lėšos'!K137+'11 pr._apyvartinės lėšos'!K141</f>
        <v>42.1</v>
      </c>
      <c r="K24" s="94">
        <f t="shared" ref="K24" si="1">L24+N24</f>
        <v>18429.599999999999</v>
      </c>
      <c r="L24" s="94">
        <f>'4 pr._savarankiškos f-jos'!M27+'4 pr._savarankiškos f-jos'!M95+'4 pr._savarankiškos f-jos'!M149+'4 pr._savarankiškos f-jos'!M153+'4 pr._savarankiškos f-jos'!M193+'4 pr._savarankiškos f-jos'!M198+'4 pr._savarankiškos f-jos'!M216+'5 pr._valstybinės f-jos'!M24+'5 pr._valstybinės f-jos'!M94+'5 pr._valstybinės f-jos'!M120+'6 pr._mokinio krepšelis'!M18+'8 pr._aplinkos apsaugos s. p.'!M18+'8 pr._aplinkos apsaugos s. p.'!M21+'9 pr._įstaigų pajamos'!M36+'9 pr._įstaigų pajamos'!M62+'10 pr._skolintos lėšos'!M30+'10 pr._skolintos lėšos'!M33+'10 pr._skolintos lėšos'!M46+'10 pr._skolintos lėšos'!M49+'10 pr._skolintos lėšos'!M53+'7 pr._kita dotacija'!M24+'7 pr._kita dotacija'!M77+'7 pr._kita dotacija'!M85+'7 pr._kita dotacija'!M95+'7 pr._kita dotacija'!M253+'7 pr._kita dotacija'!M259+'7 pr._kita dotacija'!M319+'11 pr._apyvartinės lėšos'!M19+'11 pr._apyvartinės lėšos'!M25+'11 pr._apyvartinės lėšos'!M32+'11 pr._apyvartinės lėšos'!M76+'11 pr._apyvartinės lėšos'!M93+'11 pr._apyvartinės lėšos'!M127+'11 pr._apyvartinės lėšos'!M132+'11 pr._apyvartinės lėšos'!M137+'11 pr._apyvartinės lėšos'!M141</f>
        <v>11929.9</v>
      </c>
      <c r="M24" s="94">
        <f>'4 pr._savarankiškos f-jos'!N27+'4 pr._savarankiškos f-jos'!N95+'4 pr._savarankiškos f-jos'!N149+'4 pr._savarankiškos f-jos'!N153+'4 pr._savarankiškos f-jos'!N193+'4 pr._savarankiškos f-jos'!N198+'4 pr._savarankiškos f-jos'!N216+'5 pr._valstybinės f-jos'!N24+'5 pr._valstybinės f-jos'!N94+'5 pr._valstybinės f-jos'!N120+'6 pr._mokinio krepšelis'!N18+'8 pr._aplinkos apsaugos s. p.'!N18+'8 pr._aplinkos apsaugos s. p.'!N21+'9 pr._įstaigų pajamos'!N36+'9 pr._įstaigų pajamos'!N62+'10 pr._skolintos lėšos'!N30+'10 pr._skolintos lėšos'!N33+'10 pr._skolintos lėšos'!N46+'10 pr._skolintos lėšos'!N49+'10 pr._skolintos lėšos'!N53+'7 pr._kita dotacija'!N24+'7 pr._kita dotacija'!N77+'7 pr._kita dotacija'!N85+'7 pr._kita dotacija'!N95+'7 pr._kita dotacija'!N253+'7 pr._kita dotacija'!N259+'7 pr._kita dotacija'!N319+'11 pr._apyvartinės lėšos'!N19+'11 pr._apyvartinės lėšos'!N25+'11 pr._apyvartinės lėšos'!N32+'11 pr._apyvartinės lėšos'!N76+'11 pr._apyvartinės lėšos'!N93+'11 pr._apyvartinės lėšos'!N127+'11 pr._apyvartinės lėšos'!N132+'11 pr._apyvartinės lėšos'!N137+'11 pr._apyvartinės lėšos'!N141</f>
        <v>2276.1999999999998</v>
      </c>
      <c r="N24" s="94">
        <f>'4 pr._savarankiškos f-jos'!O27+'4 pr._savarankiškos f-jos'!O95+'4 pr._savarankiškos f-jos'!O149+'4 pr._savarankiškos f-jos'!O153+'4 pr._savarankiškos f-jos'!O193+'4 pr._savarankiškos f-jos'!O198+'4 pr._savarankiškos f-jos'!O216+'5 pr._valstybinės f-jos'!O24+'5 pr._valstybinės f-jos'!O94+'5 pr._valstybinės f-jos'!O120+'6 pr._mokinio krepšelis'!O18+'8 pr._aplinkos apsaugos s. p.'!O18+'8 pr._aplinkos apsaugos s. p.'!O21+'9 pr._įstaigų pajamos'!O36+'9 pr._įstaigų pajamos'!O62+'10 pr._skolintos lėšos'!O30+'10 pr._skolintos lėšos'!O33+'10 pr._skolintos lėšos'!O46+'10 pr._skolintos lėšos'!O49+'10 pr._skolintos lėšos'!O53+'7 pr._kita dotacija'!O24+'7 pr._kita dotacija'!O77+'7 pr._kita dotacija'!O85+'7 pr._kita dotacija'!O95+'7 pr._kita dotacija'!O253+'7 pr._kita dotacija'!O259+'7 pr._kita dotacija'!O319+'11 pr._apyvartinės lėšos'!O19+'11 pr._apyvartinės lėšos'!O25+'11 pr._apyvartinės lėšos'!O32+'11 pr._apyvartinės lėšos'!O76+'11 pr._apyvartinės lėšos'!O93+'11 pr._apyvartinės lėšos'!O127+'11 pr._apyvartinės lėšos'!O132+'11 pr._apyvartinės lėšos'!O137+'11 pr._apyvartinės lėšos'!O141</f>
        <v>6499.7000000000007</v>
      </c>
    </row>
    <row r="25" spans="1:14" ht="15" customHeight="1" x14ac:dyDescent="0.25">
      <c r="A25" s="5" t="s">
        <v>72</v>
      </c>
      <c r="B25" s="17" t="s">
        <v>7</v>
      </c>
      <c r="C25" s="16">
        <f t="shared" ref="C25:C35" si="2">D25+F25</f>
        <v>153.69999999999999</v>
      </c>
      <c r="D25" s="16">
        <f>'4 pr._savarankiškos f-jos'!E34+'4 pr._savarankiškos f-jos'!E103+'4 pr._savarankiškos f-jos'!E199+'5 pr._valstybinės f-jos'!E42+'5 pr._valstybinės f-jos'!E96+'7 pr._kita dotacija'!E30+'7 pr._kita dotacija'!E261+'9 pr._įstaigų pajamos'!E37+'9 pr._įstaigų pajamos'!E49++'9 pr._įstaigų pajamos'!E103</f>
        <v>153.69999999999999</v>
      </c>
      <c r="E25" s="16">
        <f>'4 pr._savarankiškos f-jos'!F34+'4 pr._savarankiškos f-jos'!F103+'4 pr._savarankiškos f-jos'!F199+'5 pr._valstybinės f-jos'!F42+'5 pr._valstybinės f-jos'!F96+'7 pr._kita dotacija'!F30+'7 pr._kita dotacija'!F261+'9 pr._įstaigų pajamos'!F37+'9 pr._įstaigų pajamos'!F49++'9 pr._įstaigų pajamos'!F103</f>
        <v>86.100000000000009</v>
      </c>
      <c r="F25" s="16">
        <f>'4 pr._savarankiškos f-jos'!G34+'4 pr._savarankiškos f-jos'!G103+'4 pr._savarankiškos f-jos'!G199+'5 pr._valstybinės f-jos'!G42+'5 pr._valstybinės f-jos'!G96+'7 pr._kita dotacija'!G30+'7 pr._kita dotacija'!G261+'9 pr._įstaigų pajamos'!G37+'9 pr._įstaigų pajamos'!G49++'9 pr._įstaigų pajamos'!G103</f>
        <v>0</v>
      </c>
      <c r="G25" s="10">
        <f t="shared" ref="G25:G37" si="3">H25+J25</f>
        <v>1.9</v>
      </c>
      <c r="H25" s="10">
        <f>'4 pr._savarankiškos f-jos'!I34+'4 pr._savarankiškos f-jos'!I103+'4 pr._savarankiškos f-jos'!I199+'5 pr._valstybinės f-jos'!I42+'5 pr._valstybinės f-jos'!I96+'7 pr._kita dotacija'!I30+'7 pr._kita dotacija'!I261+'9 pr._įstaigų pajamos'!I37+'9 pr._įstaigų pajamos'!I49++'9 pr._įstaigų pajamos'!I103</f>
        <v>1.9</v>
      </c>
      <c r="I25" s="10">
        <f>'4 pr._savarankiškos f-jos'!J34+'4 pr._savarankiškos f-jos'!J103+'4 pr._savarankiškos f-jos'!J199+'5 pr._valstybinės f-jos'!J42+'5 pr._valstybinės f-jos'!J96+'7 pr._kita dotacija'!J30+'7 pr._kita dotacija'!J261+'9 pr._įstaigų pajamos'!J37+'9 pr._įstaigų pajamos'!J49++'9 pr._įstaigų pajamos'!J103</f>
        <v>4.6000000000000005</v>
      </c>
      <c r="J25" s="10">
        <f>'4 pr._savarankiškos f-jos'!K34+'4 pr._savarankiškos f-jos'!K103+'4 pr._savarankiškos f-jos'!K199+'5 pr._valstybinės f-jos'!K42+'5 pr._valstybinės f-jos'!K96+'7 pr._kita dotacija'!K30+'7 pr._kita dotacija'!K261+'9 pr._įstaigų pajamos'!K37+'9 pr._įstaigų pajamos'!K49++'9 pr._įstaigų pajamos'!K103</f>
        <v>0</v>
      </c>
      <c r="K25" s="94">
        <f t="shared" ref="K25:K37" si="4">L25+N25</f>
        <v>155.60000000000002</v>
      </c>
      <c r="L25" s="94">
        <f>'4 pr._savarankiškos f-jos'!M34+'4 pr._savarankiškos f-jos'!M103+'4 pr._savarankiškos f-jos'!M199+'5 pr._valstybinės f-jos'!M42+'5 pr._valstybinės f-jos'!M96+'7 pr._kita dotacija'!M30+'7 pr._kita dotacija'!M261+'9 pr._įstaigų pajamos'!M37+'9 pr._įstaigų pajamos'!M49++'9 pr._įstaigų pajamos'!M103</f>
        <v>155.60000000000002</v>
      </c>
      <c r="M25" s="94">
        <f>'4 pr._savarankiškos f-jos'!N34+'4 pr._savarankiškos f-jos'!N103+'4 pr._savarankiškos f-jos'!N199+'5 pr._valstybinės f-jos'!N42+'5 pr._valstybinės f-jos'!N96+'7 pr._kita dotacija'!N30+'7 pr._kita dotacija'!N261+'9 pr._įstaigų pajamos'!N37+'9 pr._įstaigų pajamos'!N49++'9 pr._įstaigų pajamos'!N103</f>
        <v>90.7</v>
      </c>
      <c r="N25" s="94">
        <f>'4 pr._savarankiškos f-jos'!O34+'4 pr._savarankiškos f-jos'!O103+'4 pr._savarankiškos f-jos'!O199+'5 pr._valstybinės f-jos'!O42+'5 pr._valstybinės f-jos'!O96+'7 pr._kita dotacija'!O30+'7 pr._kita dotacija'!O261+'9 pr._įstaigų pajamos'!O37+'9 pr._įstaigų pajamos'!O49++'9 pr._įstaigų pajamos'!O103</f>
        <v>0</v>
      </c>
    </row>
    <row r="26" spans="1:14" ht="15" customHeight="1" x14ac:dyDescent="0.25">
      <c r="A26" s="5" t="s">
        <v>73</v>
      </c>
      <c r="B26" s="17" t="s">
        <v>10</v>
      </c>
      <c r="C26" s="16">
        <f t="shared" si="2"/>
        <v>145.20000000000002</v>
      </c>
      <c r="D26" s="16">
        <f>'4 pr._savarankiškos f-jos'!E40+'4 pr._savarankiškos f-jos'!E107+'4 pr._savarankiškos f-jos'!E200+'5 pr._valstybinės f-jos'!E46+'5 pr._valstybinės f-jos'!E98+'7 pr._kita dotacija'!E265+'7 pr._kita dotacija'!E34+'9 pr._įstaigų pajamos'!E38+'9 pr._įstaigų pajamos'!E50+'9 pr._įstaigų pajamos'!E104</f>
        <v>145.20000000000002</v>
      </c>
      <c r="E26" s="16">
        <f>'4 pr._savarankiškos f-jos'!F40+'4 pr._savarankiškos f-jos'!F107+'4 pr._savarankiškos f-jos'!F200+'5 pr._valstybinės f-jos'!F46+'5 pr._valstybinės f-jos'!F98+'7 pr._kita dotacija'!F265+'7 pr._kita dotacija'!F34+'9 pr._įstaigų pajamos'!F38+'9 pr._įstaigų pajamos'!F50+'9 pr._įstaigų pajamos'!F104</f>
        <v>88.3</v>
      </c>
      <c r="F26" s="16">
        <f>'4 pr._savarankiškos f-jos'!G40+'4 pr._savarankiškos f-jos'!G107+'4 pr._savarankiškos f-jos'!G200+'5 pr._valstybinės f-jos'!G46+'5 pr._valstybinės f-jos'!G98+'7 pr._kita dotacija'!G265+'7 pr._kita dotacija'!G34+'9 pr._įstaigų pajamos'!G38+'9 pr._įstaigų pajamos'!G50+'9 pr._įstaigų pajamos'!G104</f>
        <v>0</v>
      </c>
      <c r="G26" s="10">
        <f t="shared" si="3"/>
        <v>2.9</v>
      </c>
      <c r="H26" s="10">
        <f>'4 pr._savarankiškos f-jos'!I40+'4 pr._savarankiškos f-jos'!I107+'4 pr._savarankiškos f-jos'!I200+'5 pr._valstybinės f-jos'!I46+'5 pr._valstybinės f-jos'!I98+'7 pr._kita dotacija'!I265+'7 pr._kita dotacija'!I34+'9 pr._įstaigų pajamos'!I38+'9 pr._įstaigų pajamos'!I50+'9 pr._įstaigų pajamos'!I104</f>
        <v>2.9</v>
      </c>
      <c r="I26" s="10">
        <f>'4 pr._savarankiškos f-jos'!J40+'4 pr._savarankiškos f-jos'!J107+'4 pr._savarankiškos f-jos'!J200+'5 pr._valstybinės f-jos'!J46+'5 pr._valstybinės f-jos'!J98+'7 pr._kita dotacija'!J265+'7 pr._kita dotacija'!J34+'9 pr._įstaigų pajamos'!J38+'9 pr._įstaigų pajamos'!J50+'9 pr._įstaigų pajamos'!J104</f>
        <v>1.2000000000000006</v>
      </c>
      <c r="J26" s="10">
        <f>'4 pr._savarankiškos f-jos'!K40+'4 pr._savarankiškos f-jos'!K107+'4 pr._savarankiškos f-jos'!K200+'5 pr._valstybinės f-jos'!K46+'5 pr._valstybinės f-jos'!K98+'7 pr._kita dotacija'!K265+'7 pr._kita dotacija'!K34+'9 pr._įstaigų pajamos'!K38+'9 pr._įstaigų pajamos'!K50+'9 pr._įstaigų pajamos'!K104</f>
        <v>0</v>
      </c>
      <c r="K26" s="94">
        <f t="shared" si="4"/>
        <v>148.1</v>
      </c>
      <c r="L26" s="94">
        <f>'4 pr._savarankiškos f-jos'!M40+'4 pr._savarankiškos f-jos'!M107+'4 pr._savarankiškos f-jos'!M200+'5 pr._valstybinės f-jos'!M46+'5 pr._valstybinės f-jos'!M98+'7 pr._kita dotacija'!M265+'7 pr._kita dotacija'!M34+'9 pr._įstaigų pajamos'!M38+'9 pr._įstaigų pajamos'!M50+'9 pr._įstaigų pajamos'!M104</f>
        <v>148.1</v>
      </c>
      <c r="M26" s="94">
        <f>'4 pr._savarankiškos f-jos'!N40+'4 pr._savarankiškos f-jos'!N107+'4 pr._savarankiškos f-jos'!N200+'5 pr._valstybinės f-jos'!N46+'5 pr._valstybinės f-jos'!N98+'7 pr._kita dotacija'!N265+'7 pr._kita dotacija'!N34+'9 pr._įstaigų pajamos'!N38+'9 pr._įstaigų pajamos'!N50+'9 pr._įstaigų pajamos'!N104</f>
        <v>89.5</v>
      </c>
      <c r="N26" s="94">
        <f>'4 pr._savarankiškos f-jos'!O40+'4 pr._savarankiškos f-jos'!O107+'4 pr._savarankiškos f-jos'!O200+'5 pr._valstybinės f-jos'!O46+'5 pr._valstybinės f-jos'!O98+'7 pr._kita dotacija'!O265+'7 pr._kita dotacija'!O34+'9 pr._įstaigų pajamos'!O38+'9 pr._įstaigų pajamos'!O50+'9 pr._įstaigų pajamos'!O104</f>
        <v>0</v>
      </c>
    </row>
    <row r="27" spans="1:14" ht="15" customHeight="1" x14ac:dyDescent="0.25">
      <c r="A27" s="5" t="s">
        <v>74</v>
      </c>
      <c r="B27" s="17" t="s">
        <v>11</v>
      </c>
      <c r="C27" s="16">
        <f t="shared" si="2"/>
        <v>280.7</v>
      </c>
      <c r="D27" s="16">
        <f>'4 pr._savarankiškos f-jos'!E45+'4 pr._savarankiškos f-jos'!E111+'4 pr._savarankiškos f-jos'!E201+'5 pr._valstybinės f-jos'!E50+'5 pr._valstybinės f-jos'!E100+'7 pr._kita dotacija'!E38+'7 pr._kita dotacija'!E269+'9 pr._įstaigų pajamos'!E39+'9 pr._įstaigų pajamos'!E51+'9 pr._įstaigų pajamos'!E105</f>
        <v>276.5</v>
      </c>
      <c r="E27" s="16">
        <f>'4 pr._savarankiškos f-jos'!F45+'4 pr._savarankiškos f-jos'!F111+'4 pr._savarankiškos f-jos'!F201+'5 pr._valstybinės f-jos'!F50+'5 pr._valstybinės f-jos'!F100+'7 pr._kita dotacija'!F38+'7 pr._kita dotacija'!F269+'9 pr._įstaigų pajamos'!F39+'9 pr._įstaigų pajamos'!F51+'9 pr._įstaigų pajamos'!F105</f>
        <v>166</v>
      </c>
      <c r="F27" s="16">
        <f>'4 pr._savarankiškos f-jos'!G45+'4 pr._savarankiškos f-jos'!G111+'4 pr._savarankiškos f-jos'!G201+'5 pr._valstybinės f-jos'!G50+'5 pr._valstybinės f-jos'!G100+'7 pr._kita dotacija'!G38+'7 pr._kita dotacija'!G269+'9 pr._įstaigų pajamos'!G39+'9 pr._įstaigų pajamos'!G51+'9 pr._įstaigų pajamos'!G105</f>
        <v>4.2</v>
      </c>
      <c r="G27" s="10">
        <f t="shared" si="3"/>
        <v>-0.89999999999999969</v>
      </c>
      <c r="H27" s="10">
        <f>'4 pr._savarankiškos f-jos'!I45+'4 pr._savarankiškos f-jos'!I111+'4 pr._savarankiškos f-jos'!I201+'5 pr._valstybinės f-jos'!I50+'5 pr._valstybinės f-jos'!I100+'7 pr._kita dotacija'!I38+'7 pr._kita dotacija'!I269+'9 pr._įstaigų pajamos'!I39+'9 pr._įstaigų pajamos'!I51+'9 pr._įstaigų pajamos'!I105</f>
        <v>-0.89999999999999969</v>
      </c>
      <c r="I27" s="10">
        <f>'4 pr._savarankiškos f-jos'!J45+'4 pr._savarankiškos f-jos'!J111+'4 pr._savarankiškos f-jos'!J201+'5 pr._valstybinės f-jos'!J50+'5 pr._valstybinės f-jos'!J100+'7 pr._kita dotacija'!J38+'7 pr._kita dotacija'!J269+'9 pr._įstaigų pajamos'!J39+'9 pr._įstaigų pajamos'!J51+'9 pr._įstaigų pajamos'!J105</f>
        <v>0.60000000000000009</v>
      </c>
      <c r="J27" s="10">
        <f>'4 pr._savarankiškos f-jos'!K45+'4 pr._savarankiškos f-jos'!K111+'4 pr._savarankiškos f-jos'!K201+'5 pr._valstybinės f-jos'!K50+'5 pr._valstybinės f-jos'!K100+'7 pr._kita dotacija'!K38+'7 pr._kita dotacija'!K269+'9 pr._įstaigų pajamos'!K39+'9 pr._įstaigų pajamos'!K51+'9 pr._įstaigų pajamos'!K105</f>
        <v>0</v>
      </c>
      <c r="K27" s="94">
        <f t="shared" si="4"/>
        <v>279.79999999999995</v>
      </c>
      <c r="L27" s="94">
        <f>'4 pr._savarankiškos f-jos'!M45+'4 pr._savarankiškos f-jos'!M111+'4 pr._savarankiškos f-jos'!M201+'5 pr._valstybinės f-jos'!M50+'5 pr._valstybinės f-jos'!M100+'7 pr._kita dotacija'!M38+'7 pr._kita dotacija'!M269+'9 pr._įstaigų pajamos'!M39+'9 pr._įstaigų pajamos'!M51+'9 pr._įstaigų pajamos'!M105</f>
        <v>275.59999999999997</v>
      </c>
      <c r="M27" s="94">
        <f>'4 pr._savarankiškos f-jos'!N45+'4 pr._savarankiškos f-jos'!N111+'4 pr._savarankiškos f-jos'!N201+'5 pr._valstybinės f-jos'!N50+'5 pr._valstybinės f-jos'!N100+'7 pr._kita dotacija'!N38+'7 pr._kita dotacija'!N269+'9 pr._įstaigų pajamos'!N39+'9 pr._įstaigų pajamos'!N51+'9 pr._įstaigų pajamos'!N105</f>
        <v>166.6</v>
      </c>
      <c r="N27" s="94">
        <f>'4 pr._savarankiškos f-jos'!O45+'4 pr._savarankiškos f-jos'!O111+'4 pr._savarankiškos f-jos'!O201+'5 pr._valstybinės f-jos'!O50+'5 pr._valstybinės f-jos'!O100+'7 pr._kita dotacija'!O38+'7 pr._kita dotacija'!O269+'9 pr._įstaigų pajamos'!O39+'9 pr._įstaigų pajamos'!O51+'9 pr._įstaigų pajamos'!O105</f>
        <v>4.2</v>
      </c>
    </row>
    <row r="28" spans="1:14" ht="15" customHeight="1" x14ac:dyDescent="0.25">
      <c r="A28" s="5" t="s">
        <v>75</v>
      </c>
      <c r="B28" s="17" t="s">
        <v>12</v>
      </c>
      <c r="C28" s="16">
        <f t="shared" si="2"/>
        <v>175.89999999999998</v>
      </c>
      <c r="D28" s="16">
        <f>'4 pr._savarankiškos f-jos'!E51+'4 pr._savarankiškos f-jos'!E115+'5 pr._valstybinės f-jos'!E54+'5 pr._valstybinės f-jos'!E102+'7 pr._kita dotacija'!E43+'9 pr._įstaigų pajamos'!E40+'9 pr._įstaigų pajamos'!E52+'11 pr._apyvartinės lėšos'!E83+'11 pr._apyvartinės lėšos'!E88</f>
        <v>168.89999999999998</v>
      </c>
      <c r="E28" s="16">
        <f>'4 pr._savarankiškos f-jos'!F51+'4 pr._savarankiškos f-jos'!F115+'5 pr._valstybinės f-jos'!F54+'5 pr._valstybinės f-jos'!F102+'7 pr._kita dotacija'!F43+'9 pr._įstaigų pajamos'!F40+'9 pr._įstaigų pajamos'!F52+'11 pr._apyvartinės lėšos'!F83+'11 pr._apyvartinės lėšos'!F88</f>
        <v>98.399999999999977</v>
      </c>
      <c r="F28" s="16">
        <f>'4 pr._savarankiškos f-jos'!G51+'4 pr._savarankiškos f-jos'!G115+'5 pr._valstybinės f-jos'!G54+'5 pr._valstybinės f-jos'!G102+'7 pr._kita dotacija'!G43+'9 pr._įstaigų pajamos'!G40+'9 pr._įstaigų pajamos'!G52+'11 pr._apyvartinės lėšos'!G83+'11 pr._apyvartinės lėšos'!G88</f>
        <v>7</v>
      </c>
      <c r="G28" s="10">
        <f t="shared" si="3"/>
        <v>2.7</v>
      </c>
      <c r="H28" s="10">
        <f>'4 pr._savarankiškos f-jos'!I51+'4 pr._savarankiškos f-jos'!I115+'5 pr._valstybinės f-jos'!I54+'5 pr._valstybinės f-jos'!I102+'7 pr._kita dotacija'!I43+'9 pr._įstaigų pajamos'!I40+'9 pr._įstaigų pajamos'!I52+'11 pr._apyvartinės lėšos'!I83+'11 pr._apyvartinės lėšos'!I88</f>
        <v>2.7</v>
      </c>
      <c r="I28" s="10">
        <f>'4 pr._savarankiškos f-jos'!J51+'4 pr._savarankiškos f-jos'!J115+'5 pr._valstybinės f-jos'!J54+'5 pr._valstybinės f-jos'!J102+'7 pr._kita dotacija'!J43+'9 pr._įstaigų pajamos'!J40+'9 pr._įstaigų pajamos'!J52+'11 pr._apyvartinės lėšos'!J83+'11 pr._apyvartinės lėšos'!J88</f>
        <v>2.8</v>
      </c>
      <c r="J28" s="10">
        <f>'4 pr._savarankiškos f-jos'!K51+'4 pr._savarankiškos f-jos'!K115+'5 pr._valstybinės f-jos'!K54+'5 pr._valstybinės f-jos'!K102+'7 pr._kita dotacija'!K43+'9 pr._įstaigų pajamos'!K40+'9 pr._įstaigų pajamos'!K52+'11 pr._apyvartinės lėšos'!K83+'11 pr._apyvartinės lėšos'!K88</f>
        <v>0</v>
      </c>
      <c r="K28" s="94">
        <f t="shared" si="4"/>
        <v>178.6</v>
      </c>
      <c r="L28" s="94">
        <f>'4 pr._savarankiškos f-jos'!M51+'4 pr._savarankiškos f-jos'!M115+'5 pr._valstybinės f-jos'!M54+'5 pr._valstybinės f-jos'!M102+'7 pr._kita dotacija'!M43+'9 pr._įstaigų pajamos'!M40+'9 pr._įstaigų pajamos'!M52+'11 pr._apyvartinės lėšos'!M83+'11 pr._apyvartinės lėšos'!M88</f>
        <v>171.6</v>
      </c>
      <c r="M28" s="94">
        <f>'4 pr._savarankiškos f-jos'!N51+'4 pr._savarankiškos f-jos'!N115+'5 pr._valstybinės f-jos'!N54+'5 pr._valstybinės f-jos'!N102+'7 pr._kita dotacija'!N43+'9 pr._įstaigų pajamos'!N40+'9 pr._įstaigų pajamos'!N52+'11 pr._apyvartinės lėšos'!N83+'11 pr._apyvartinės lėšos'!N88</f>
        <v>101.19999999999999</v>
      </c>
      <c r="N28" s="94">
        <f>'4 pr._savarankiškos f-jos'!O51+'4 pr._savarankiškos f-jos'!O115+'5 pr._valstybinės f-jos'!O54+'5 pr._valstybinės f-jos'!O102+'7 pr._kita dotacija'!O43+'9 pr._įstaigų pajamos'!O40+'9 pr._įstaigų pajamos'!O52+'11 pr._apyvartinės lėšos'!O83+'11 pr._apyvartinės lėšos'!O88</f>
        <v>7</v>
      </c>
    </row>
    <row r="29" spans="1:14" ht="15" customHeight="1" x14ac:dyDescent="0.25">
      <c r="A29" s="5" t="s">
        <v>76</v>
      </c>
      <c r="B29" s="17" t="s">
        <v>13</v>
      </c>
      <c r="C29" s="16">
        <f t="shared" si="2"/>
        <v>122.39999999999999</v>
      </c>
      <c r="D29" s="16">
        <f>'4 pr._savarankiškos f-jos'!E56+'4 pr._savarankiškos f-jos'!E119+'5 pr._valstybinės f-jos'!E58+'5 pr._valstybinės f-jos'!E104+'7 pr._kita dotacija'!E47+'9 pr._įstaigų pajamos'!E53</f>
        <v>121.69999999999999</v>
      </c>
      <c r="E29" s="16">
        <f>'4 pr._savarankiškos f-jos'!F56+'4 pr._savarankiškos f-jos'!F119+'5 pr._valstybinės f-jos'!F58+'5 pr._valstybinės f-jos'!F104+'7 pr._kita dotacija'!F47+'9 pr._įstaigų pajamos'!F53</f>
        <v>72.8</v>
      </c>
      <c r="F29" s="16">
        <f>'4 pr._savarankiškos f-jos'!G56+'4 pr._savarankiškos f-jos'!G119+'5 pr._valstybinės f-jos'!G58+'5 pr._valstybinės f-jos'!G104+'7 pr._kita dotacija'!G47+'9 pr._įstaigų pajamos'!G53</f>
        <v>0.7</v>
      </c>
      <c r="G29" s="10">
        <f t="shared" si="3"/>
        <v>5.1000000000000005</v>
      </c>
      <c r="H29" s="10">
        <f>'4 pr._savarankiškos f-jos'!I56+'4 pr._savarankiškos f-jos'!I119+'5 pr._valstybinės f-jos'!I58+'5 pr._valstybinės f-jos'!I104+'7 pr._kita dotacija'!I47+'9 pr._įstaigų pajamos'!I53</f>
        <v>5.1000000000000005</v>
      </c>
      <c r="I29" s="10">
        <f>'4 pr._savarankiškos f-jos'!J56+'4 pr._savarankiškos f-jos'!J119+'5 pr._valstybinės f-jos'!J58+'5 pr._valstybinės f-jos'!J104+'7 pr._kita dotacija'!J47+'9 pr._įstaigų pajamos'!J53</f>
        <v>4.6000000000000005</v>
      </c>
      <c r="J29" s="10">
        <f>'4 pr._savarankiškos f-jos'!K56+'4 pr._savarankiškos f-jos'!K119+'5 pr._valstybinės f-jos'!K58+'5 pr._valstybinės f-jos'!K104+'7 pr._kita dotacija'!K47+'9 pr._įstaigų pajamos'!K53</f>
        <v>0</v>
      </c>
      <c r="K29" s="94">
        <f t="shared" si="4"/>
        <v>127.50000000000001</v>
      </c>
      <c r="L29" s="94">
        <f>'4 pr._savarankiškos f-jos'!M56+'4 pr._savarankiškos f-jos'!M119+'5 pr._valstybinės f-jos'!M58+'5 pr._valstybinės f-jos'!M104+'7 pr._kita dotacija'!M47+'9 pr._įstaigų pajamos'!M53</f>
        <v>126.80000000000001</v>
      </c>
      <c r="M29" s="94">
        <f>'4 pr._savarankiškos f-jos'!N56+'4 pr._savarankiškos f-jos'!N119+'5 pr._valstybinės f-jos'!N58+'5 pr._valstybinės f-jos'!N104+'7 pr._kita dotacija'!N47+'9 pr._įstaigų pajamos'!N53</f>
        <v>77.400000000000006</v>
      </c>
      <c r="N29" s="94">
        <f>'4 pr._savarankiškos f-jos'!O56+'4 pr._savarankiškos f-jos'!O119+'5 pr._valstybinės f-jos'!O58+'5 pr._valstybinės f-jos'!O104+'7 pr._kita dotacija'!O47+'9 pr._įstaigų pajamos'!O53</f>
        <v>0.7</v>
      </c>
    </row>
    <row r="30" spans="1:14" ht="15" customHeight="1" x14ac:dyDescent="0.25">
      <c r="A30" s="5" t="s">
        <v>77</v>
      </c>
      <c r="B30" s="12" t="s">
        <v>14</v>
      </c>
      <c r="C30" s="16">
        <f t="shared" si="2"/>
        <v>147.70000000000002</v>
      </c>
      <c r="D30" s="16">
        <f>'4 pr._savarankiškos f-jos'!E61+'4 pr._savarankiškos f-jos'!E123+'5 pr._valstybinės f-jos'!E62+'5 pr._valstybinės f-jos'!E106+'7 pr._kita dotacija'!E51+'9 pr._įstaigų pajamos'!E41+'9 pr._įstaigų pajamos'!E54</f>
        <v>137.80000000000001</v>
      </c>
      <c r="E30" s="16">
        <f>'4 pr._savarankiškos f-jos'!F61+'4 pr._savarankiškos f-jos'!F123+'5 pr._valstybinės f-jos'!F62+'5 pr._valstybinės f-jos'!F106+'7 pr._kita dotacija'!F51+'9 pr._įstaigų pajamos'!F41+'9 pr._įstaigų pajamos'!F54</f>
        <v>73.599999999999994</v>
      </c>
      <c r="F30" s="16">
        <f>'4 pr._savarankiškos f-jos'!G61+'4 pr._savarankiškos f-jos'!G123+'5 pr._valstybinės f-jos'!G62+'5 pr._valstybinės f-jos'!G106+'7 pr._kita dotacija'!G51+'9 pr._įstaigų pajamos'!G41+'9 pr._įstaigų pajamos'!G54</f>
        <v>9.9</v>
      </c>
      <c r="G30" s="10">
        <f t="shared" si="3"/>
        <v>1.8</v>
      </c>
      <c r="H30" s="10">
        <f>'4 pr._savarankiškos f-jos'!I61+'4 pr._savarankiškos f-jos'!I123+'5 pr._valstybinės f-jos'!I62+'5 pr._valstybinės f-jos'!I106+'7 pr._kita dotacija'!I51+'9 pr._įstaigų pajamos'!I41+'9 pr._įstaigų pajamos'!I54</f>
        <v>1.8</v>
      </c>
      <c r="I30" s="10">
        <f>'4 pr._savarankiškos f-jos'!J61+'4 pr._savarankiškos f-jos'!J123+'5 pr._valstybinės f-jos'!J62+'5 pr._valstybinės f-jos'!J106+'7 pr._kita dotacija'!J51+'9 pr._įstaigų pajamos'!J41+'9 pr._įstaigų pajamos'!J54</f>
        <v>0.99999999999999989</v>
      </c>
      <c r="J30" s="10">
        <f>'4 pr._savarankiškos f-jos'!K61+'4 pr._savarankiškos f-jos'!K123+'5 pr._valstybinės f-jos'!K62+'5 pr._valstybinės f-jos'!K106+'7 pr._kita dotacija'!K51+'9 pr._įstaigų pajamos'!K41+'9 pr._įstaigų pajamos'!K54</f>
        <v>0</v>
      </c>
      <c r="K30" s="94">
        <f t="shared" si="4"/>
        <v>149.50000000000003</v>
      </c>
      <c r="L30" s="94">
        <f>'4 pr._savarankiškos f-jos'!M61+'4 pr._savarankiškos f-jos'!M123+'5 pr._valstybinės f-jos'!M62+'5 pr._valstybinės f-jos'!M106+'7 pr._kita dotacija'!M51+'9 pr._įstaigų pajamos'!M41+'9 pr._įstaigų pajamos'!M54</f>
        <v>139.60000000000002</v>
      </c>
      <c r="M30" s="94">
        <f>'4 pr._savarankiškos f-jos'!N61+'4 pr._savarankiškos f-jos'!N123+'5 pr._valstybinės f-jos'!N62+'5 pr._valstybinės f-jos'!N106+'7 pr._kita dotacija'!N51+'9 pr._įstaigų pajamos'!N41+'9 pr._įstaigų pajamos'!N54</f>
        <v>74.599999999999994</v>
      </c>
      <c r="N30" s="94">
        <f>'4 pr._savarankiškos f-jos'!O61+'4 pr._savarankiškos f-jos'!O123+'5 pr._valstybinės f-jos'!O62+'5 pr._valstybinės f-jos'!O106+'7 pr._kita dotacija'!O51+'9 pr._įstaigų pajamos'!O41+'9 pr._įstaigų pajamos'!O54</f>
        <v>9.9</v>
      </c>
    </row>
    <row r="31" spans="1:14" ht="15" customHeight="1" x14ac:dyDescent="0.25">
      <c r="A31" s="13" t="s">
        <v>78</v>
      </c>
      <c r="B31" s="12" t="s">
        <v>15</v>
      </c>
      <c r="C31" s="16">
        <f t="shared" si="2"/>
        <v>167.4</v>
      </c>
      <c r="D31" s="16">
        <f>'4 pr._savarankiškos f-jos'!E66+'4 pr._savarankiškos f-jos'!E127++'4 pr._savarankiškos f-jos'!E202+'5 pr._valstybinės f-jos'!E66+'5 pr._valstybinės f-jos'!E108+'7 pr._kita dotacija'!E55+'7 pr._kita dotacija'!E273+'9 pr._įstaigų pajamos'!E42+'9 pr._įstaigų pajamos'!E55+'9 pr._įstaigų pajamos'!E106+'11 pr._apyvartinės lėšos'!E90</f>
        <v>165.4</v>
      </c>
      <c r="E31" s="16">
        <f>'4 pr._savarankiškos f-jos'!F66+'4 pr._savarankiškos f-jos'!F127++'4 pr._savarankiškos f-jos'!F202+'5 pr._valstybinės f-jos'!F66+'5 pr._valstybinės f-jos'!F108+'7 pr._kita dotacija'!F55+'7 pr._kita dotacija'!F273+'9 pr._įstaigų pajamos'!F42+'9 pr._įstaigų pajamos'!F55+'9 pr._įstaigų pajamos'!F106+'11 pr._apyvartinės lėšos'!F90</f>
        <v>102</v>
      </c>
      <c r="F31" s="16">
        <f>'4 pr._savarankiškos f-jos'!G66+'4 pr._savarankiškos f-jos'!G127++'4 pr._savarankiškos f-jos'!G202+'5 pr._valstybinės f-jos'!G66+'5 pr._valstybinės f-jos'!G108+'7 pr._kita dotacija'!G55+'7 pr._kita dotacija'!G273+'9 pr._įstaigų pajamos'!G42+'9 pr._įstaigų pajamos'!G55+'9 pr._įstaigų pajamos'!G106+'11 pr._apyvartinės lėšos'!G90</f>
        <v>2</v>
      </c>
      <c r="G31" s="10">
        <f t="shared" si="3"/>
        <v>2.2999999999999998</v>
      </c>
      <c r="H31" s="10">
        <f>'4 pr._savarankiškos f-jos'!I66+'4 pr._savarankiškos f-jos'!I127++'4 pr._savarankiškos f-jos'!I202+'5 pr._valstybinės f-jos'!I66+'5 pr._valstybinės f-jos'!I108+'7 pr._kita dotacija'!I55+'7 pr._kita dotacija'!I273+'9 pr._įstaigų pajamos'!I42+'9 pr._įstaigų pajamos'!I55+'9 pr._įstaigų pajamos'!I106+'11 pr._apyvartinės lėšos'!I90</f>
        <v>2.2999999999999998</v>
      </c>
      <c r="I31" s="10">
        <f>'4 pr._savarankiškos f-jos'!J66+'4 pr._savarankiškos f-jos'!J127++'4 pr._savarankiškos f-jos'!J202+'5 pr._valstybinės f-jos'!J66+'5 pr._valstybinės f-jos'!J108+'7 pr._kita dotacija'!J55+'7 pr._kita dotacija'!J273+'9 pr._įstaigų pajamos'!J42+'9 pr._įstaigų pajamos'!J55+'9 pr._įstaigų pajamos'!J106+'11 pr._apyvartinės lėšos'!J90</f>
        <v>1.5999999999999999</v>
      </c>
      <c r="J31" s="10">
        <f>'4 pr._savarankiškos f-jos'!K66+'4 pr._savarankiškos f-jos'!K127++'4 pr._savarankiškos f-jos'!K202+'5 pr._valstybinės f-jos'!K66+'5 pr._valstybinės f-jos'!K108+'7 pr._kita dotacija'!K55+'7 pr._kita dotacija'!K273+'9 pr._įstaigų pajamos'!K42+'9 pr._įstaigų pajamos'!K55+'9 pr._įstaigų pajamos'!K106+'11 pr._apyvartinės lėšos'!K90</f>
        <v>0</v>
      </c>
      <c r="K31" s="94">
        <f t="shared" si="4"/>
        <v>169.70000000000002</v>
      </c>
      <c r="L31" s="94">
        <f>'4 pr._savarankiškos f-jos'!M66+'4 pr._savarankiškos f-jos'!M127++'4 pr._savarankiškos f-jos'!M202+'5 pr._valstybinės f-jos'!M66+'5 pr._valstybinės f-jos'!M108+'7 pr._kita dotacija'!M55+'7 pr._kita dotacija'!M273+'9 pr._įstaigų pajamos'!M42+'9 pr._įstaigų pajamos'!M55+'9 pr._įstaigų pajamos'!M106+'11 pr._apyvartinės lėšos'!M90</f>
        <v>167.70000000000002</v>
      </c>
      <c r="M31" s="94">
        <f>'4 pr._savarankiškos f-jos'!N66+'4 pr._savarankiškos f-jos'!N127++'4 pr._savarankiškos f-jos'!N202+'5 pr._valstybinės f-jos'!N66+'5 pr._valstybinės f-jos'!N108+'7 pr._kita dotacija'!N55+'7 pr._kita dotacija'!N273+'9 pr._įstaigų pajamos'!N42+'9 pr._įstaigų pajamos'!N55+'9 pr._įstaigų pajamos'!N106+'11 pr._apyvartinės lėšos'!N90</f>
        <v>103.59999999999998</v>
      </c>
      <c r="N31" s="94">
        <f>'4 pr._savarankiškos f-jos'!O66+'4 pr._savarankiškos f-jos'!O127++'4 pr._savarankiškos f-jos'!O202+'5 pr._valstybinės f-jos'!O66+'5 pr._valstybinės f-jos'!O108+'7 pr._kita dotacija'!O55+'7 pr._kita dotacija'!O273+'9 pr._įstaigų pajamos'!O42+'9 pr._įstaigų pajamos'!O55+'9 pr._įstaigų pajamos'!O106+'11 pr._apyvartinės lėšos'!O90</f>
        <v>2</v>
      </c>
    </row>
    <row r="32" spans="1:14" ht="15" customHeight="1" x14ac:dyDescent="0.25">
      <c r="A32" s="19" t="s">
        <v>79</v>
      </c>
      <c r="B32" s="17" t="s">
        <v>16</v>
      </c>
      <c r="C32" s="16">
        <f t="shared" si="2"/>
        <v>293.2</v>
      </c>
      <c r="D32" s="16">
        <f>'4 pr._savarankiškos f-jos'!E71+'4 pr._savarankiškos f-jos'!E131+'5 pr._valstybinės f-jos'!E70+'5 pr._valstybinės f-jos'!E110+'7 pr._kita dotacija'!E59+'9 pr._įstaigų pajamos'!E43+'9 pr._įstaigų pajamos'!E56+'4 pr._savarankiškos f-jos'!E203+'7 pr._kita dotacija'!E277+'9 pr._įstaigų pajamos'!E107</f>
        <v>290.59999999999997</v>
      </c>
      <c r="E32" s="16">
        <f>'4 pr._savarankiškos f-jos'!F71+'4 pr._savarankiškos f-jos'!F131+'5 pr._valstybinės f-jos'!F70+'5 pr._valstybinės f-jos'!F110+'7 pr._kita dotacija'!F59+'9 pr._įstaigų pajamos'!F43+'9 pr._įstaigų pajamos'!F56+'4 pr._savarankiškos f-jos'!F203+'7 pr._kita dotacija'!F277+'9 pr._įstaigų pajamos'!F107</f>
        <v>169.29999999999998</v>
      </c>
      <c r="F32" s="16">
        <f>'4 pr._savarankiškos f-jos'!G71+'4 pr._savarankiškos f-jos'!G131+'5 pr._valstybinės f-jos'!G70+'5 pr._valstybinės f-jos'!G110+'7 pr._kita dotacija'!G59+'9 pr._įstaigų pajamos'!G43+'9 pr._įstaigų pajamos'!G56+'4 pr._savarankiškos f-jos'!G203+'7 pr._kita dotacija'!G277+'9 pr._įstaigų pajamos'!G107</f>
        <v>2.6</v>
      </c>
      <c r="G32" s="10">
        <f t="shared" si="3"/>
        <v>2.2000000000000002</v>
      </c>
      <c r="H32" s="10">
        <f>'4 pr._savarankiškos f-jos'!I71+'4 pr._savarankiškos f-jos'!I131+'5 pr._valstybinės f-jos'!I70+'5 pr._valstybinės f-jos'!I110+'7 pr._kita dotacija'!I59+'9 pr._įstaigų pajamos'!I43+'9 pr._įstaigų pajamos'!I56+'4 pr._savarankiškos f-jos'!I203+'7 pr._kita dotacija'!I277+'9 pr._įstaigų pajamos'!I107</f>
        <v>2.2000000000000002</v>
      </c>
      <c r="I32" s="10">
        <f>'4 pr._savarankiškos f-jos'!J71+'4 pr._savarankiškos f-jos'!J131+'5 pr._valstybinės f-jos'!J70+'5 pr._valstybinės f-jos'!J110+'7 pr._kita dotacija'!J59+'9 pr._įstaigų pajamos'!J43+'9 pr._įstaigų pajamos'!J56+'4 pr._savarankiškos f-jos'!J203+'7 pr._kita dotacija'!J277+'9 pr._įstaigų pajamos'!J107</f>
        <v>5.3</v>
      </c>
      <c r="J32" s="10">
        <f>'4 pr._savarankiškos f-jos'!K71+'4 pr._savarankiškos f-jos'!K131+'5 pr._valstybinės f-jos'!K70+'5 pr._valstybinės f-jos'!K110+'7 pr._kita dotacija'!K59+'9 pr._įstaigų pajamos'!K43+'9 pr._įstaigų pajamos'!K56+'4 pr._savarankiškos f-jos'!K203+'7 pr._kita dotacija'!K277+'9 pr._įstaigų pajamos'!K107</f>
        <v>0</v>
      </c>
      <c r="K32" s="94">
        <f t="shared" si="4"/>
        <v>295.39999999999998</v>
      </c>
      <c r="L32" s="94">
        <f>'4 pr._savarankiškos f-jos'!M71+'4 pr._savarankiškos f-jos'!M131+'5 pr._valstybinės f-jos'!M70+'5 pr._valstybinės f-jos'!M110+'7 pr._kita dotacija'!M59+'9 pr._įstaigų pajamos'!M43+'9 pr._įstaigų pajamos'!M56+'4 pr._savarankiškos f-jos'!M203+'7 pr._kita dotacija'!M277+'9 pr._įstaigų pajamos'!M107</f>
        <v>292.79999999999995</v>
      </c>
      <c r="M32" s="94">
        <f>'4 pr._savarankiškos f-jos'!N71+'4 pr._savarankiškos f-jos'!N131+'5 pr._valstybinės f-jos'!N70+'5 pr._valstybinės f-jos'!N110+'7 pr._kita dotacija'!N59+'9 pr._įstaigų pajamos'!N43+'9 pr._įstaigų pajamos'!N56+'4 pr._savarankiškos f-jos'!N203+'7 pr._kita dotacija'!N277+'9 pr._įstaigų pajamos'!N107</f>
        <v>174.6</v>
      </c>
      <c r="N32" s="94">
        <f>'4 pr._savarankiškos f-jos'!O71+'4 pr._savarankiškos f-jos'!O131+'5 pr._valstybinės f-jos'!O70+'5 pr._valstybinės f-jos'!O110+'7 pr._kita dotacija'!O59+'9 pr._įstaigų pajamos'!O43+'9 pr._įstaigų pajamos'!O56+'4 pr._savarankiškos f-jos'!O203+'7 pr._kita dotacija'!O277+'9 pr._įstaigų pajamos'!O107</f>
        <v>2.6</v>
      </c>
    </row>
    <row r="33" spans="1:14" ht="15" customHeight="1" x14ac:dyDescent="0.25">
      <c r="A33" s="5" t="s">
        <v>80</v>
      </c>
      <c r="B33" s="17" t="s">
        <v>17</v>
      </c>
      <c r="C33" s="16">
        <f t="shared" si="2"/>
        <v>152.79999999999998</v>
      </c>
      <c r="D33" s="16">
        <f>'4 pr._savarankiškos f-jos'!E77+'4 pr._savarankiškos f-jos'!E135+'5 pr._valstybinės f-jos'!E74+'5 pr._valstybinės f-jos'!E112+'7 pr._kita dotacija'!E63+'9 pr._įstaigų pajamos'!E44+'9 pr._įstaigų pajamos'!E57+'11 pr._apyvartinės lėšos'!E29</f>
        <v>132.19999999999999</v>
      </c>
      <c r="E33" s="16">
        <f>'4 pr._savarankiškos f-jos'!F77+'4 pr._savarankiškos f-jos'!F135+'5 pr._valstybinės f-jos'!F74+'5 pr._valstybinės f-jos'!F112+'7 pr._kita dotacija'!F63+'9 pr._įstaigų pajamos'!F44+'9 pr._įstaigų pajamos'!F57+'11 pr._apyvartinės lėšos'!F29</f>
        <v>80</v>
      </c>
      <c r="F33" s="16">
        <f>'4 pr._savarankiškos f-jos'!G77+'4 pr._savarankiškos f-jos'!G135+'5 pr._valstybinės f-jos'!G74+'5 pr._valstybinės f-jos'!G112+'7 pr._kita dotacija'!G63+'9 pr._įstaigų pajamos'!G44+'9 pr._įstaigų pajamos'!G57+'11 pr._apyvartinės lėšos'!G29</f>
        <v>20.6</v>
      </c>
      <c r="G33" s="10">
        <f t="shared" si="3"/>
        <v>1.6</v>
      </c>
      <c r="H33" s="10">
        <f>'4 pr._savarankiškos f-jos'!I77+'4 pr._savarankiškos f-jos'!I135+'5 pr._valstybinės f-jos'!I74+'5 pr._valstybinės f-jos'!I112+'7 pr._kita dotacija'!I63+'9 pr._įstaigų pajamos'!I44+'9 pr._įstaigų pajamos'!I57+'11 pr._apyvartinės lėšos'!I29</f>
        <v>1.6</v>
      </c>
      <c r="I33" s="10">
        <f>'4 pr._savarankiškos f-jos'!J77+'4 pr._savarankiškos f-jos'!J135+'5 pr._valstybinės f-jos'!J74+'5 pr._valstybinės f-jos'!J112+'7 pr._kita dotacija'!J63+'9 pr._įstaigų pajamos'!J44+'9 pr._įstaigų pajamos'!J57+'11 pr._apyvartinės lėšos'!J29</f>
        <v>2</v>
      </c>
      <c r="J33" s="10">
        <f>'4 pr._savarankiškos f-jos'!K77+'4 pr._savarankiškos f-jos'!K135+'5 pr._valstybinės f-jos'!K74+'5 pr._valstybinės f-jos'!K112+'7 pr._kita dotacija'!K63+'9 pr._įstaigų pajamos'!K44+'9 pr._įstaigų pajamos'!K57+'11 pr._apyvartinės lėšos'!K29</f>
        <v>0</v>
      </c>
      <c r="K33" s="94">
        <f t="shared" si="4"/>
        <v>154.39999999999998</v>
      </c>
      <c r="L33" s="94">
        <f>'4 pr._savarankiškos f-jos'!M77+'4 pr._savarankiškos f-jos'!M135+'5 pr._valstybinės f-jos'!M74+'5 pr._valstybinės f-jos'!M112+'7 pr._kita dotacija'!M63+'9 pr._įstaigų pajamos'!M44+'9 pr._įstaigų pajamos'!M57+'11 pr._apyvartinės lėšos'!M29</f>
        <v>133.79999999999998</v>
      </c>
      <c r="M33" s="94">
        <f>'4 pr._savarankiškos f-jos'!N77+'4 pr._savarankiškos f-jos'!N135+'5 pr._valstybinės f-jos'!N74+'5 pr._valstybinės f-jos'!N112+'7 pr._kita dotacija'!N63+'9 pr._įstaigų pajamos'!N44+'9 pr._įstaigų pajamos'!N57+'11 pr._apyvartinės lėšos'!N29</f>
        <v>82</v>
      </c>
      <c r="N33" s="94">
        <f>'4 pr._savarankiškos f-jos'!O77+'4 pr._savarankiškos f-jos'!O135+'5 pr._valstybinės f-jos'!O74+'5 pr._valstybinės f-jos'!O112+'7 pr._kita dotacija'!O63+'9 pr._įstaigų pajamos'!O44+'9 pr._įstaigų pajamos'!O57+'11 pr._apyvartinės lėšos'!O29</f>
        <v>20.6</v>
      </c>
    </row>
    <row r="34" spans="1:14" ht="15" customHeight="1" x14ac:dyDescent="0.25">
      <c r="A34" s="5" t="s">
        <v>81</v>
      </c>
      <c r="B34" s="17" t="s">
        <v>18</v>
      </c>
      <c r="C34" s="16">
        <f t="shared" si="2"/>
        <v>94.700000000000017</v>
      </c>
      <c r="D34" s="16">
        <f>'4 pr._savarankiškos f-jos'!E82+'4 pr._savarankiškos f-jos'!E139+'5 pr._valstybinės f-jos'!E78+'5 pr._valstybinės f-jos'!E114+'7 pr._kita dotacija'!E67+'9 pr._įstaigų pajamos'!E45+'9 pr._įstaigų pajamos'!E58</f>
        <v>94.700000000000017</v>
      </c>
      <c r="E34" s="16">
        <f>'4 pr._savarankiškos f-jos'!F82+'4 pr._savarankiškos f-jos'!F139+'5 pr._valstybinės f-jos'!F78+'5 pr._valstybinės f-jos'!F114+'7 pr._kita dotacija'!F67+'9 pr._įstaigų pajamos'!F45+'9 pr._įstaigų pajamos'!F58</f>
        <v>58.900000000000006</v>
      </c>
      <c r="F34" s="16">
        <f>'4 pr._savarankiškos f-jos'!G82+'4 pr._savarankiškos f-jos'!G139+'5 pr._valstybinės f-jos'!G78+'5 pr._valstybinės f-jos'!G114+'7 pr._kita dotacija'!G67+'9 pr._įstaigų pajamos'!G45+'9 pr._įstaigų pajamos'!G58</f>
        <v>0</v>
      </c>
      <c r="G34" s="10">
        <f t="shared" si="3"/>
        <v>1.7000000000000002</v>
      </c>
      <c r="H34" s="10">
        <f>'4 pr._savarankiškos f-jos'!I82+'4 pr._savarankiškos f-jos'!I139+'5 pr._valstybinės f-jos'!I78+'5 pr._valstybinės f-jos'!I114+'7 pr._kita dotacija'!I67+'9 pr._įstaigų pajamos'!I45+'9 pr._įstaigų pajamos'!I58</f>
        <v>1.7000000000000002</v>
      </c>
      <c r="I34" s="10">
        <f>'4 pr._savarankiškos f-jos'!J82+'4 pr._savarankiškos f-jos'!J139+'5 pr._valstybinės f-jos'!J78+'5 pr._valstybinės f-jos'!J114+'7 pr._kita dotacija'!J67+'9 pr._įstaigų pajamos'!J45+'9 pr._įstaigų pajamos'!J58</f>
        <v>1.2000000000000002</v>
      </c>
      <c r="J34" s="10">
        <f>'4 pr._savarankiškos f-jos'!K82+'4 pr._savarankiškos f-jos'!K139+'5 pr._valstybinės f-jos'!K78+'5 pr._valstybinės f-jos'!K114+'7 pr._kita dotacija'!K67+'9 pr._įstaigų pajamos'!K45+'9 pr._įstaigų pajamos'!K58</f>
        <v>0</v>
      </c>
      <c r="K34" s="94">
        <f t="shared" si="4"/>
        <v>96.4</v>
      </c>
      <c r="L34" s="94">
        <f>'4 pr._savarankiškos f-jos'!M82+'4 pr._savarankiškos f-jos'!M139+'5 pr._valstybinės f-jos'!M78+'5 pr._valstybinės f-jos'!M114+'7 pr._kita dotacija'!M67+'9 pr._įstaigų pajamos'!M45+'9 pr._įstaigų pajamos'!M58</f>
        <v>96.4</v>
      </c>
      <c r="M34" s="94">
        <f>'4 pr._savarankiškos f-jos'!N82+'4 pr._savarankiškos f-jos'!N139+'5 pr._valstybinės f-jos'!N78+'5 pr._valstybinės f-jos'!N114+'7 pr._kita dotacija'!N67+'9 pr._įstaigų pajamos'!N45+'9 pr._įstaigų pajamos'!N58</f>
        <v>60.100000000000009</v>
      </c>
      <c r="N34" s="94">
        <f>'4 pr._savarankiškos f-jos'!O82+'4 pr._savarankiškos f-jos'!O139+'5 pr._valstybinės f-jos'!O78+'5 pr._valstybinės f-jos'!O114+'7 pr._kita dotacija'!O67+'9 pr._įstaigų pajamos'!O45+'9 pr._įstaigų pajamos'!O58</f>
        <v>0</v>
      </c>
    </row>
    <row r="35" spans="1:14" ht="15" customHeight="1" x14ac:dyDescent="0.25">
      <c r="A35" s="5" t="s">
        <v>82</v>
      </c>
      <c r="B35" s="17" t="s">
        <v>19</v>
      </c>
      <c r="C35" s="16">
        <f t="shared" si="2"/>
        <v>775</v>
      </c>
      <c r="D35" s="16">
        <f>'4 pr._savarankiškos f-jos'!E87+'4 pr._savarankiškos f-jos'!E143+'5 pr._valstybinės f-jos'!E82+'5 pr._valstybinės f-jos'!E116+'7 pr._kita dotacija'!E71+'9 pr._įstaigų pajamos'!E59</f>
        <v>775</v>
      </c>
      <c r="E35" s="16">
        <f>'4 pr._savarankiškos f-jos'!F87+'4 pr._savarankiškos f-jos'!F143+'5 pr._valstybinės f-jos'!F82+'5 pr._valstybinės f-jos'!F116+'7 pr._kita dotacija'!F71+'9 pr._įstaigų pajamos'!F59</f>
        <v>161</v>
      </c>
      <c r="F35" s="16">
        <f>'4 pr._savarankiškos f-jos'!G87+'4 pr._savarankiškos f-jos'!G143+'5 pr._valstybinės f-jos'!G82+'5 pr._valstybinės f-jos'!G116+'7 pr._kita dotacija'!G71+'9 pr._įstaigų pajamos'!G59</f>
        <v>0</v>
      </c>
      <c r="G35" s="10">
        <f t="shared" si="3"/>
        <v>-0.4</v>
      </c>
      <c r="H35" s="10">
        <f>'4 pr._savarankiškos f-jos'!I87+'4 pr._savarankiškos f-jos'!I143+'5 pr._valstybinės f-jos'!I82+'5 pr._valstybinės f-jos'!I116+'7 pr._kita dotacija'!I71+'9 pr._įstaigų pajamos'!I59</f>
        <v>-0.4</v>
      </c>
      <c r="I35" s="10">
        <f>'4 pr._savarankiškos f-jos'!J87+'4 pr._savarankiškos f-jos'!J143+'5 pr._valstybinės f-jos'!J82+'5 pr._valstybinės f-jos'!J116+'7 pr._kita dotacija'!J71+'9 pr._įstaigų pajamos'!J59</f>
        <v>-5.1000000000000005</v>
      </c>
      <c r="J35" s="10">
        <f>'4 pr._savarankiškos f-jos'!K87+'4 pr._savarankiškos f-jos'!K143+'5 pr._valstybinės f-jos'!K82+'5 pr._valstybinės f-jos'!K116+'7 pr._kita dotacija'!K71+'9 pr._įstaigų pajamos'!K59</f>
        <v>0</v>
      </c>
      <c r="K35" s="94">
        <f t="shared" si="4"/>
        <v>774.6</v>
      </c>
      <c r="L35" s="94">
        <f>'4 pr._savarankiškos f-jos'!M87+'4 pr._savarankiškos f-jos'!M143+'5 pr._valstybinės f-jos'!M82+'5 pr._valstybinės f-jos'!M116+'7 pr._kita dotacija'!M71+'9 pr._įstaigų pajamos'!M59</f>
        <v>774.6</v>
      </c>
      <c r="M35" s="94">
        <f>'4 pr._savarankiškos f-jos'!N87+'4 pr._savarankiškos f-jos'!N143+'5 pr._valstybinės f-jos'!N82+'5 pr._valstybinės f-jos'!N116+'7 pr._kita dotacija'!N71+'9 pr._įstaigų pajamos'!N59</f>
        <v>155.9</v>
      </c>
      <c r="N35" s="94">
        <f>'4 pr._savarankiškos f-jos'!O87+'4 pr._savarankiškos f-jos'!O143+'5 pr._valstybinės f-jos'!O82+'5 pr._valstybinės f-jos'!O116+'7 pr._kita dotacija'!O71+'9 pr._įstaigų pajamos'!O59</f>
        <v>0</v>
      </c>
    </row>
    <row r="36" spans="1:14" ht="15" customHeight="1" x14ac:dyDescent="0.25">
      <c r="A36" s="5" t="s">
        <v>83</v>
      </c>
      <c r="B36" s="17" t="s">
        <v>26</v>
      </c>
      <c r="C36" s="16">
        <f>D36+F36</f>
        <v>1330</v>
      </c>
      <c r="D36" s="16">
        <f>'4 pr._savarankiškos f-jos'!E91</f>
        <v>127.8</v>
      </c>
      <c r="E36" s="16">
        <f>'4 pr._savarankiškos f-jos'!F91</f>
        <v>0</v>
      </c>
      <c r="F36" s="16">
        <f>'4 pr._savarankiškos f-jos'!G91</f>
        <v>1202.2</v>
      </c>
      <c r="G36" s="10">
        <f t="shared" si="3"/>
        <v>0</v>
      </c>
      <c r="H36" s="10">
        <f>'4 pr._savarankiškos f-jos'!I91</f>
        <v>0</v>
      </c>
      <c r="I36" s="10">
        <f>'4 pr._savarankiškos f-jos'!J91</f>
        <v>0</v>
      </c>
      <c r="J36" s="10">
        <f>'4 pr._savarankiškos f-jos'!K91</f>
        <v>0</v>
      </c>
      <c r="K36" s="94">
        <f t="shared" si="4"/>
        <v>1330</v>
      </c>
      <c r="L36" s="94">
        <f>'4 pr._savarankiškos f-jos'!M91</f>
        <v>127.8</v>
      </c>
      <c r="M36" s="94">
        <f>'4 pr._savarankiškos f-jos'!N91</f>
        <v>0</v>
      </c>
      <c r="N36" s="94">
        <f>'4 pr._savarankiškos f-jos'!O91</f>
        <v>1202.2</v>
      </c>
    </row>
    <row r="37" spans="1:14" ht="15" customHeight="1" x14ac:dyDescent="0.25">
      <c r="A37" s="13" t="s">
        <v>84</v>
      </c>
      <c r="B37" s="35" t="s">
        <v>170</v>
      </c>
      <c r="C37" s="16">
        <f>D37+F37</f>
        <v>381.70000000000005</v>
      </c>
      <c r="D37" s="16">
        <f>'4 pr._savarankiškos f-jos'!E92+'5 pr._valstybinės f-jos'!E84+'11 pr._apyvartinės lėšos'!E85+'9 pr._įstaigų pajamos'!E46</f>
        <v>381.70000000000005</v>
      </c>
      <c r="E37" s="16">
        <f>'4 pr._savarankiškos f-jos'!F92+'5 pr._valstybinės f-jos'!F84+'11 pr._apyvartinės lėšos'!F85+'9 pr._įstaigų pajamos'!F46</f>
        <v>264.7</v>
      </c>
      <c r="F37" s="16">
        <f>'4 pr._savarankiškos f-jos'!G92+'5 pr._valstybinės f-jos'!G84+'11 pr._apyvartinės lėšos'!G85+'9 pr._įstaigų pajamos'!G46</f>
        <v>0</v>
      </c>
      <c r="G37" s="10">
        <f t="shared" si="3"/>
        <v>0</v>
      </c>
      <c r="H37" s="10">
        <f>'4 pr._savarankiškos f-jos'!I92+'5 pr._valstybinės f-jos'!I84+'11 pr._apyvartinės lėšos'!I85+'9 pr._įstaigų pajamos'!I46</f>
        <v>0</v>
      </c>
      <c r="I37" s="10">
        <f>'4 pr._savarankiškos f-jos'!J92+'5 pr._valstybinės f-jos'!J84+'11 pr._apyvartinės lėšos'!J85+'9 pr._įstaigų pajamos'!J46</f>
        <v>-17.5</v>
      </c>
      <c r="J37" s="10">
        <f>'4 pr._savarankiškos f-jos'!K92+'5 pr._valstybinės f-jos'!K84+'11 pr._apyvartinės lėšos'!K85+'9 pr._įstaigų pajamos'!K46</f>
        <v>0</v>
      </c>
      <c r="K37" s="94">
        <f t="shared" si="4"/>
        <v>381.70000000000005</v>
      </c>
      <c r="L37" s="94">
        <f>'4 pr._savarankiškos f-jos'!M92+'5 pr._valstybinės f-jos'!M84+'11 pr._apyvartinės lėšos'!M85+'9 pr._įstaigų pajamos'!M46</f>
        <v>381.70000000000005</v>
      </c>
      <c r="M37" s="94">
        <f>'4 pr._savarankiškos f-jos'!N92+'5 pr._valstybinės f-jos'!N84+'11 pr._apyvartinės lėšos'!N85+'9 pr._įstaigų pajamos'!N46</f>
        <v>247.2</v>
      </c>
      <c r="N37" s="94">
        <f>'4 pr._savarankiškos f-jos'!O92+'5 pr._valstybinės f-jos'!O84+'11 pr._apyvartinės lėšos'!O85+'9 pr._įstaigų pajamos'!O46</f>
        <v>0</v>
      </c>
    </row>
    <row r="38" spans="1:14" ht="15" customHeight="1" x14ac:dyDescent="0.25">
      <c r="A38" s="19" t="s">
        <v>85</v>
      </c>
      <c r="B38" s="29" t="s">
        <v>70</v>
      </c>
      <c r="C38" s="16">
        <f>D38+F38</f>
        <v>204.1</v>
      </c>
      <c r="D38" s="16">
        <f>'4 pr._savarankiškos f-jos'!E150+'5 pr._valstybinės f-jos'!E88+'9 pr._įstaigų pajamos'!E63+'7 pr._kita dotacija'!E89</f>
        <v>204.1</v>
      </c>
      <c r="E38" s="16">
        <f>'4 pr._savarankiškos f-jos'!F150+'5 pr._valstybinės f-jos'!F88+'9 pr._įstaigų pajamos'!F63+'7 pr._kita dotacija'!F89</f>
        <v>124.99999999999999</v>
      </c>
      <c r="F38" s="16">
        <f>'4 pr._savarankiškos f-jos'!G150+'5 pr._valstybinės f-jos'!G88+'9 pr._įstaigų pajamos'!G63+'7 pr._kita dotacija'!G89</f>
        <v>0</v>
      </c>
      <c r="G38" s="10">
        <f t="shared" ref="G38:G39" si="5">H38+J38</f>
        <v>0</v>
      </c>
      <c r="H38" s="10">
        <f>'4 pr._savarankiškos f-jos'!I150+'5 pr._valstybinės f-jos'!I88+'9 pr._įstaigų pajamos'!I63+'7 pr._kita dotacija'!I89</f>
        <v>0</v>
      </c>
      <c r="I38" s="10">
        <f>'4 pr._savarankiškos f-jos'!J150+'5 pr._valstybinės f-jos'!J88+'9 pr._įstaigų pajamos'!J63+'7 pr._kita dotacija'!J89</f>
        <v>0</v>
      </c>
      <c r="J38" s="10">
        <f>'4 pr._savarankiškos f-jos'!K150+'5 pr._valstybinės f-jos'!K88+'9 pr._įstaigų pajamos'!K63+'7 pr._kita dotacija'!K89</f>
        <v>0</v>
      </c>
      <c r="K38" s="94">
        <f t="shared" ref="K38:K42" si="6">L38+N38</f>
        <v>204.1</v>
      </c>
      <c r="L38" s="94">
        <f>'4 pr._savarankiškos f-jos'!M150+'5 pr._valstybinės f-jos'!M88+'9 pr._įstaigų pajamos'!M63+'7 pr._kita dotacija'!M89</f>
        <v>204.1</v>
      </c>
      <c r="M38" s="94">
        <f>'4 pr._savarankiškos f-jos'!N150+'5 pr._valstybinės f-jos'!N88+'9 pr._įstaigų pajamos'!N63+'7 pr._kita dotacija'!N89</f>
        <v>124.99999999999999</v>
      </c>
      <c r="N38" s="94">
        <f>'4 pr._savarankiškos f-jos'!O150+'5 pr._valstybinės f-jos'!O88+'9 pr._įstaigų pajamos'!O63+'7 pr._kita dotacija'!O89</f>
        <v>0</v>
      </c>
    </row>
    <row r="39" spans="1:14" ht="15" customHeight="1" x14ac:dyDescent="0.25">
      <c r="A39" s="5" t="s">
        <v>86</v>
      </c>
      <c r="B39" s="92" t="s">
        <v>55</v>
      </c>
      <c r="C39" s="16">
        <f>D39+F39</f>
        <v>601.70000000000005</v>
      </c>
      <c r="D39" s="16">
        <f>'4 pr._savarankiškos f-jos'!E156+'6 pr._mokinio krepšelis'!E21+'7 pr._kita dotacija'!E103+'9 pr._įstaigų pajamos'!E66+'11 pr._apyvartinės lėšos'!E33</f>
        <v>601.70000000000005</v>
      </c>
      <c r="E39" s="16">
        <f>'4 pr._savarankiškos f-jos'!F156+'6 pr._mokinio krepšelis'!F21+'7 pr._kita dotacija'!F103+'9 pr._įstaigų pajamos'!F66+'11 pr._apyvartinės lėšos'!F33</f>
        <v>423.20000000000005</v>
      </c>
      <c r="F39" s="16">
        <f>'4 pr._savarankiškos f-jos'!G156+'6 pr._mokinio krepšelis'!G21+'7 pr._kita dotacija'!G103+'9 pr._įstaigų pajamos'!G66+'11 pr._apyvartinės lėšos'!G33</f>
        <v>0</v>
      </c>
      <c r="G39" s="10">
        <f t="shared" si="5"/>
        <v>0</v>
      </c>
      <c r="H39" s="10">
        <f>'4 pr._savarankiškos f-jos'!I156+'6 pr._mokinio krepšelis'!I21+'7 pr._kita dotacija'!I103+'9 pr._įstaigų pajamos'!I66+'11 pr._apyvartinės lėšos'!I33</f>
        <v>0</v>
      </c>
      <c r="I39" s="10">
        <f>'4 pr._savarankiškos f-jos'!J156+'6 pr._mokinio krepšelis'!J21+'7 pr._kita dotacija'!J103+'9 pr._įstaigų pajamos'!J66+'11 pr._apyvartinės lėšos'!J33</f>
        <v>-2</v>
      </c>
      <c r="J39" s="10">
        <f>'4 pr._savarankiškos f-jos'!K156+'6 pr._mokinio krepšelis'!K21+'7 pr._kita dotacija'!K103+'9 pr._įstaigų pajamos'!K66+'11 pr._apyvartinės lėšos'!K33</f>
        <v>0</v>
      </c>
      <c r="K39" s="94">
        <f t="shared" si="6"/>
        <v>601.70000000000005</v>
      </c>
      <c r="L39" s="94">
        <f>'4 pr._savarankiškos f-jos'!M156+'6 pr._mokinio krepšelis'!M21+'7 pr._kita dotacija'!M103+'9 pr._įstaigų pajamos'!M66+'11 pr._apyvartinės lėšos'!M33</f>
        <v>601.70000000000005</v>
      </c>
      <c r="M39" s="94">
        <f>'4 pr._savarankiškos f-jos'!N156+'6 pr._mokinio krepšelis'!N21+'7 pr._kita dotacija'!N103+'9 pr._įstaigų pajamos'!N66+'11 pr._apyvartinės lėšos'!N33</f>
        <v>421.20000000000005</v>
      </c>
      <c r="N39" s="94">
        <f>'4 pr._savarankiškos f-jos'!O156+'6 pr._mokinio krepšelis'!O21+'7 pr._kita dotacija'!O103+'9 pr._įstaigų pajamos'!O66+'11 pr._apyvartinės lėšos'!O33</f>
        <v>0</v>
      </c>
    </row>
    <row r="40" spans="1:14" ht="15" customHeight="1" x14ac:dyDescent="0.25">
      <c r="A40" s="5" t="s">
        <v>87</v>
      </c>
      <c r="B40" s="29" t="s">
        <v>33</v>
      </c>
      <c r="C40" s="16">
        <f t="shared" ref="C40:C73" si="7">D40+F40</f>
        <v>636.50000000000011</v>
      </c>
      <c r="D40" s="16">
        <f>'4 pr._savarankiškos f-jos'!E157+'6 pr._mokinio krepšelis'!E22+'7 pr._kita dotacija'!E107+'9 pr._įstaigų pajamos'!E67+'11 pr._apyvartinės lėšos'!E34</f>
        <v>636.50000000000011</v>
      </c>
      <c r="E40" s="16">
        <f>'4 pr._savarankiškos f-jos'!F157+'6 pr._mokinio krepšelis'!F22+'7 pr._kita dotacija'!F107+'9 pr._įstaigų pajamos'!F67+'11 pr._apyvartinės lėšos'!F34</f>
        <v>458.1</v>
      </c>
      <c r="F40" s="16">
        <f>'4 pr._savarankiškos f-jos'!G157+'6 pr._mokinio krepšelis'!G22+'7 pr._kita dotacija'!G107+'9 pr._įstaigų pajamos'!G67+'11 pr._apyvartinės lėšos'!G34</f>
        <v>0</v>
      </c>
      <c r="G40" s="10">
        <f t="shared" ref="G40:G42" si="8">H40+J40</f>
        <v>0</v>
      </c>
      <c r="H40" s="10">
        <f>'4 pr._savarankiškos f-jos'!I157+'6 pr._mokinio krepšelis'!I22+'7 pr._kita dotacija'!I107+'9 pr._įstaigų pajamos'!I67+'11 pr._apyvartinės lėšos'!I34</f>
        <v>0</v>
      </c>
      <c r="I40" s="10">
        <f>'4 pr._savarankiškos f-jos'!J157+'6 pr._mokinio krepšelis'!J22+'7 pr._kita dotacija'!J107+'9 pr._įstaigų pajamos'!J67+'11 pr._apyvartinės lėšos'!J34</f>
        <v>-2.2999999999999998</v>
      </c>
      <c r="J40" s="10">
        <f>'4 pr._savarankiškos f-jos'!K157+'6 pr._mokinio krepšelis'!K22+'7 pr._kita dotacija'!K107+'9 pr._įstaigų pajamos'!K67+'11 pr._apyvartinės lėšos'!K34</f>
        <v>0</v>
      </c>
      <c r="K40" s="94">
        <f t="shared" si="6"/>
        <v>636.50000000000011</v>
      </c>
      <c r="L40" s="94">
        <f>'4 pr._savarankiškos f-jos'!M157+'6 pr._mokinio krepšelis'!M22+'7 pr._kita dotacija'!M107+'9 pr._įstaigų pajamos'!M67+'11 pr._apyvartinės lėšos'!M34</f>
        <v>636.50000000000011</v>
      </c>
      <c r="M40" s="94">
        <f>'4 pr._savarankiškos f-jos'!N157+'6 pr._mokinio krepšelis'!N22+'7 pr._kita dotacija'!N107+'9 pr._įstaigų pajamos'!N67+'11 pr._apyvartinės lėšos'!N34</f>
        <v>455.80000000000007</v>
      </c>
      <c r="N40" s="94">
        <f>'4 pr._savarankiškos f-jos'!O157+'6 pr._mokinio krepšelis'!O22+'7 pr._kita dotacija'!O107+'9 pr._įstaigų pajamos'!O67+'11 pr._apyvartinės lėšos'!O34</f>
        <v>0</v>
      </c>
    </row>
    <row r="41" spans="1:14" ht="15" customHeight="1" x14ac:dyDescent="0.25">
      <c r="A41" s="5" t="s">
        <v>88</v>
      </c>
      <c r="B41" s="29" t="s">
        <v>160</v>
      </c>
      <c r="C41" s="16">
        <f t="shared" si="7"/>
        <v>912.2</v>
      </c>
      <c r="D41" s="16">
        <f>'4 pr._savarankiškos f-jos'!E158+'6 pr._mokinio krepšelis'!E23+'9 pr._įstaigų pajamos'!E68+'7 pr._kita dotacija'!E112+'11 pr._apyvartinės lėšos'!E35</f>
        <v>912.2</v>
      </c>
      <c r="E41" s="16">
        <f>'4 pr._savarankiškos f-jos'!F158+'6 pr._mokinio krepšelis'!F23+'9 pr._įstaigų pajamos'!F68+'7 pr._kita dotacija'!F112+'11 pr._apyvartinės lėšos'!F35</f>
        <v>639.1</v>
      </c>
      <c r="F41" s="16">
        <f>'4 pr._savarankiškos f-jos'!G158+'6 pr._mokinio krepšelis'!G23+'9 pr._įstaigų pajamos'!G68+'7 pr._kita dotacija'!G112+'11 pr._apyvartinės lėšos'!G35</f>
        <v>0</v>
      </c>
      <c r="G41" s="10">
        <f t="shared" si="8"/>
        <v>0</v>
      </c>
      <c r="H41" s="10">
        <f>'4 pr._savarankiškos f-jos'!I158+'6 pr._mokinio krepšelis'!I23+'9 pr._įstaigų pajamos'!I68+'7 pr._kita dotacija'!I112+'11 pr._apyvartinės lėšos'!I35</f>
        <v>0</v>
      </c>
      <c r="I41" s="10">
        <f>'4 pr._savarankiškos f-jos'!J158+'6 pr._mokinio krepšelis'!J23+'9 pr._įstaigų pajamos'!J68+'7 pr._kita dotacija'!J112+'11 pr._apyvartinės lėšos'!J35</f>
        <v>1.4</v>
      </c>
      <c r="J41" s="10">
        <f>'4 pr._savarankiškos f-jos'!K158+'6 pr._mokinio krepšelis'!K23+'9 pr._įstaigų pajamos'!K68+'7 pr._kita dotacija'!K112+'11 pr._apyvartinės lėšos'!K35</f>
        <v>0</v>
      </c>
      <c r="K41" s="94">
        <f t="shared" si="6"/>
        <v>912.2</v>
      </c>
      <c r="L41" s="94">
        <f>'4 pr._savarankiškos f-jos'!M158+'6 pr._mokinio krepšelis'!M23+'9 pr._įstaigų pajamos'!M68+'7 pr._kita dotacija'!M112+'11 pr._apyvartinės lėšos'!M35</f>
        <v>912.2</v>
      </c>
      <c r="M41" s="94">
        <f>'4 pr._savarankiškos f-jos'!N158+'6 pr._mokinio krepšelis'!N23+'9 pr._įstaigų pajamos'!N68+'7 pr._kita dotacija'!N112+'11 pr._apyvartinės lėšos'!N35</f>
        <v>640.5</v>
      </c>
      <c r="N41" s="94">
        <f>'4 pr._savarankiškos f-jos'!O158+'6 pr._mokinio krepšelis'!O23+'9 pr._įstaigų pajamos'!O68+'7 pr._kita dotacija'!O112+'11 pr._apyvartinės lėšos'!O35</f>
        <v>0</v>
      </c>
    </row>
    <row r="42" spans="1:14" ht="15" customHeight="1" x14ac:dyDescent="0.25">
      <c r="A42" s="5" t="s">
        <v>89</v>
      </c>
      <c r="B42" s="29" t="s">
        <v>416</v>
      </c>
      <c r="C42" s="16">
        <f t="shared" si="7"/>
        <v>571</v>
      </c>
      <c r="D42" s="16">
        <f>'4 pr._savarankiškos f-jos'!E159+'6 pr._mokinio krepšelis'!E24+'9 pr._įstaigų pajamos'!E69+'7 pr._kita dotacija'!E117+'11 pr._apyvartinės lėšos'!E96+'11 pr._apyvartinės lėšos'!E36</f>
        <v>571</v>
      </c>
      <c r="E42" s="16">
        <f>'4 pr._savarankiškos f-jos'!F159+'6 pr._mokinio krepšelis'!F24+'9 pr._įstaigų pajamos'!F69+'7 pr._kita dotacija'!F117+'11 pr._apyvartinės lėšos'!F96+'11 pr._apyvartinės lėšos'!F36</f>
        <v>400.90000000000003</v>
      </c>
      <c r="F42" s="16">
        <f>'4 pr._savarankiškos f-jos'!G159+'6 pr._mokinio krepšelis'!G24+'9 pr._įstaigų pajamos'!G69+'7 pr._kita dotacija'!G117+'11 pr._apyvartinės lėšos'!G96+'11 pr._apyvartinės lėšos'!G36</f>
        <v>0</v>
      </c>
      <c r="G42" s="10">
        <f t="shared" si="8"/>
        <v>0</v>
      </c>
      <c r="H42" s="10">
        <f>'4 pr._savarankiškos f-jos'!I159+'6 pr._mokinio krepšelis'!I24+'9 pr._įstaigų pajamos'!I69+'7 pr._kita dotacija'!I117+'11 pr._apyvartinės lėšos'!I96+'11 pr._apyvartinės lėšos'!I36</f>
        <v>0</v>
      </c>
      <c r="I42" s="10">
        <f>'4 pr._savarankiškos f-jos'!J159+'6 pr._mokinio krepšelis'!J24+'9 pr._įstaigų pajamos'!J69+'7 pr._kita dotacija'!J117+'11 pr._apyvartinės lėšos'!J96+'11 pr._apyvartinės lėšos'!J36</f>
        <v>-8.2000000000000011</v>
      </c>
      <c r="J42" s="10">
        <f>'4 pr._savarankiškos f-jos'!K159+'6 pr._mokinio krepšelis'!K24+'9 pr._įstaigų pajamos'!K69+'7 pr._kita dotacija'!K117+'11 pr._apyvartinės lėšos'!K96+'11 pr._apyvartinės lėšos'!K36</f>
        <v>0</v>
      </c>
      <c r="K42" s="94">
        <f t="shared" si="6"/>
        <v>571</v>
      </c>
      <c r="L42" s="94">
        <f>'4 pr._savarankiškos f-jos'!M159+'6 pr._mokinio krepšelis'!M24+'9 pr._įstaigų pajamos'!M69+'7 pr._kita dotacija'!M117+'11 pr._apyvartinės lėšos'!M96+'11 pr._apyvartinės lėšos'!M36</f>
        <v>571</v>
      </c>
      <c r="M42" s="94">
        <f>'4 pr._savarankiškos f-jos'!N159+'6 pr._mokinio krepšelis'!N24+'9 pr._įstaigų pajamos'!N69+'7 pr._kita dotacija'!N117+'11 pr._apyvartinės lėšos'!N96+'11 pr._apyvartinės lėšos'!N36</f>
        <v>392.70000000000005</v>
      </c>
      <c r="N42" s="94">
        <f>'4 pr._savarankiškos f-jos'!O159+'6 pr._mokinio krepšelis'!O24+'9 pr._įstaigų pajamos'!O69+'7 pr._kita dotacija'!O117+'11 pr._apyvartinės lėšos'!O96+'11 pr._apyvartinės lėšos'!O36</f>
        <v>0</v>
      </c>
    </row>
    <row r="43" spans="1:14" ht="15" customHeight="1" x14ac:dyDescent="0.25">
      <c r="A43" s="5" t="s">
        <v>90</v>
      </c>
      <c r="B43" s="18" t="s">
        <v>152</v>
      </c>
      <c r="C43" s="16">
        <f t="shared" si="7"/>
        <v>399.99999999999994</v>
      </c>
      <c r="D43" s="16">
        <f>'4 pr._savarankiškos f-jos'!E160+'6 pr._mokinio krepšelis'!E25+'9 pr._įstaigų pajamos'!E70+'7 pr._kita dotacija'!E121+'11 pr._apyvartinės lėšos'!E37+'11 pr._apyvartinės lėšos'!E97</f>
        <v>399.99999999999994</v>
      </c>
      <c r="E43" s="16">
        <f>'4 pr._savarankiškos f-jos'!F160+'6 pr._mokinio krepšelis'!F25+'9 pr._įstaigų pajamos'!F70+'7 pr._kita dotacija'!F121+'11 pr._apyvartinės lėšos'!F37+'11 pr._apyvartinės lėšos'!F97</f>
        <v>284.09999999999997</v>
      </c>
      <c r="F43" s="16">
        <f>'4 pr._savarankiškos f-jos'!G160+'6 pr._mokinio krepšelis'!G25+'9 pr._įstaigų pajamos'!G70+'7 pr._kita dotacija'!G121+'11 pr._apyvartinės lėšos'!G37+'11 pr._apyvartinės lėšos'!G97</f>
        <v>0</v>
      </c>
      <c r="G43" s="10">
        <f t="shared" ref="G43:G58" si="9">H43+J43</f>
        <v>1.5</v>
      </c>
      <c r="H43" s="10">
        <f>'4 pr._savarankiškos f-jos'!I160+'6 pr._mokinio krepšelis'!I25+'9 pr._įstaigų pajamos'!I70+'7 pr._kita dotacija'!I121+'11 pr._apyvartinės lėšos'!I37+'11 pr._apyvartinės lėšos'!I97</f>
        <v>1.5</v>
      </c>
      <c r="I43" s="10">
        <f>'4 pr._savarankiškos f-jos'!J160+'6 pr._mokinio krepšelis'!J25+'9 pr._įstaigų pajamos'!J70+'7 pr._kita dotacija'!J121+'11 pr._apyvartinės lėšos'!J37+'11 pr._apyvartinės lėšos'!J97</f>
        <v>1.4</v>
      </c>
      <c r="J43" s="10">
        <f>'4 pr._savarankiškos f-jos'!K160+'6 pr._mokinio krepšelis'!K25+'9 pr._įstaigų pajamos'!K70+'7 pr._kita dotacija'!K121+'11 pr._apyvartinės lėšos'!K37+'11 pr._apyvartinės lėšos'!K97</f>
        <v>0</v>
      </c>
      <c r="K43" s="94">
        <f t="shared" ref="K43:K58" si="10">L43+N43</f>
        <v>401.49999999999994</v>
      </c>
      <c r="L43" s="94">
        <f>'4 pr._savarankiškos f-jos'!M160+'6 pr._mokinio krepšelis'!M25+'9 pr._įstaigų pajamos'!M70+'7 pr._kita dotacija'!M121+'11 pr._apyvartinės lėšos'!M37+'11 pr._apyvartinės lėšos'!M97</f>
        <v>401.49999999999994</v>
      </c>
      <c r="M43" s="94">
        <f>'4 pr._savarankiškos f-jos'!N160+'6 pr._mokinio krepšelis'!N25+'9 pr._įstaigų pajamos'!N70+'7 pr._kita dotacija'!N121+'11 pr._apyvartinės lėšos'!N37+'11 pr._apyvartinės lėšos'!N97</f>
        <v>285.5</v>
      </c>
      <c r="N43" s="94">
        <f>'4 pr._savarankiškos f-jos'!O160+'6 pr._mokinio krepšelis'!O25+'9 pr._įstaigų pajamos'!O70+'7 pr._kita dotacija'!O121+'11 pr._apyvartinės lėšos'!O37+'11 pr._apyvartinės lėšos'!O97</f>
        <v>0</v>
      </c>
    </row>
    <row r="44" spans="1:14" ht="15" customHeight="1" x14ac:dyDescent="0.25">
      <c r="A44" s="13" t="s">
        <v>91</v>
      </c>
      <c r="B44" s="31" t="s">
        <v>342</v>
      </c>
      <c r="C44" s="16">
        <f t="shared" si="7"/>
        <v>612.59999999999991</v>
      </c>
      <c r="D44" s="16">
        <f>'4 pr._savarankiškos f-jos'!E161+'6 pr._mokinio krepšelis'!E26+'9 pr._įstaigų pajamos'!E71+'7 pr._kita dotacija'!E125+'11 pr._apyvartinės lėšos'!E38</f>
        <v>612.59999999999991</v>
      </c>
      <c r="E44" s="16">
        <f>'4 pr._savarankiškos f-jos'!F161+'6 pr._mokinio krepšelis'!F26+'9 pr._įstaigų pajamos'!F71+'7 pr._kita dotacija'!F125+'11 pr._apyvartinės lėšos'!F38</f>
        <v>429.4</v>
      </c>
      <c r="F44" s="16">
        <f>'4 pr._savarankiškos f-jos'!G161+'6 pr._mokinio krepšelis'!G26+'9 pr._įstaigų pajamos'!G71+'7 pr._kita dotacija'!G125+'11 pr._apyvartinės lėšos'!G38</f>
        <v>0</v>
      </c>
      <c r="G44" s="10">
        <f t="shared" si="9"/>
        <v>-2.5</v>
      </c>
      <c r="H44" s="10">
        <f>'4 pr._savarankiškos f-jos'!I161+'6 pr._mokinio krepšelis'!I26+'9 pr._įstaigų pajamos'!I71+'7 pr._kita dotacija'!I125+'11 pr._apyvartinės lėšos'!I38</f>
        <v>-2.5</v>
      </c>
      <c r="I44" s="10">
        <f>'4 pr._savarankiškos f-jos'!J161+'6 pr._mokinio krepšelis'!J26+'9 pr._įstaigų pajamos'!J71+'7 pr._kita dotacija'!J125+'11 pr._apyvartinės lėšos'!J38</f>
        <v>-6.3</v>
      </c>
      <c r="J44" s="10">
        <f>'4 pr._savarankiškos f-jos'!K161+'6 pr._mokinio krepšelis'!K26+'9 pr._įstaigų pajamos'!K71+'7 pr._kita dotacija'!K125+'11 pr._apyvartinės lėšos'!K38</f>
        <v>0</v>
      </c>
      <c r="K44" s="94">
        <f t="shared" si="10"/>
        <v>610.09999999999991</v>
      </c>
      <c r="L44" s="94">
        <f>'4 pr._savarankiškos f-jos'!M161+'6 pr._mokinio krepšelis'!M26+'9 pr._įstaigų pajamos'!M71+'7 pr._kita dotacija'!M125+'11 pr._apyvartinės lėšos'!M38</f>
        <v>610.09999999999991</v>
      </c>
      <c r="M44" s="94">
        <f>'4 pr._savarankiškos f-jos'!N161+'6 pr._mokinio krepšelis'!N26+'9 pr._įstaigų pajamos'!N71+'7 pr._kita dotacija'!N125+'11 pr._apyvartinės lėšos'!N38</f>
        <v>423.09999999999997</v>
      </c>
      <c r="N44" s="94">
        <f>'4 pr._savarankiškos f-jos'!O161+'6 pr._mokinio krepšelis'!O26+'9 pr._įstaigų pajamos'!O71+'7 pr._kita dotacija'!O125+'11 pr._apyvartinės lėšos'!O38</f>
        <v>0</v>
      </c>
    </row>
    <row r="45" spans="1:14" ht="15" customHeight="1" x14ac:dyDescent="0.25">
      <c r="A45" s="5" t="s">
        <v>92</v>
      </c>
      <c r="B45" s="29" t="s">
        <v>417</v>
      </c>
      <c r="C45" s="16">
        <f t="shared" si="7"/>
        <v>763.99999999999989</v>
      </c>
      <c r="D45" s="16">
        <f>'4 pr._savarankiškos f-jos'!E162+'6 pr._mokinio krepšelis'!E27+'9 pr._įstaigų pajamos'!E72+'7 pr._kita dotacija'!E130+'11 pr._apyvartinės lėšos'!E39+'11 pr._apyvartinės lėšos'!E98</f>
        <v>763.99999999999989</v>
      </c>
      <c r="E45" s="16">
        <f>'4 pr._savarankiškos f-jos'!F162+'6 pr._mokinio krepšelis'!F27+'9 pr._įstaigų pajamos'!F72+'7 pr._kita dotacija'!F130+'11 pr._apyvartinės lėšos'!F39+'11 pr._apyvartinės lėšos'!F98</f>
        <v>478.7</v>
      </c>
      <c r="F45" s="16">
        <f>'4 pr._savarankiškos f-jos'!G162+'6 pr._mokinio krepšelis'!G27+'9 pr._įstaigų pajamos'!G72+'7 pr._kita dotacija'!G130+'11 pr._apyvartinės lėšos'!G39+'11 pr._apyvartinės lėšos'!G98</f>
        <v>0</v>
      </c>
      <c r="G45" s="10">
        <f t="shared" si="9"/>
        <v>0</v>
      </c>
      <c r="H45" s="10">
        <f>'4 pr._savarankiškos f-jos'!I162+'6 pr._mokinio krepšelis'!I27+'9 pr._įstaigų pajamos'!I72+'7 pr._kita dotacija'!I130+'11 pr._apyvartinės lėšos'!I39+'11 pr._apyvartinės lėšos'!I98</f>
        <v>0</v>
      </c>
      <c r="I45" s="10">
        <f>'4 pr._savarankiškos f-jos'!J162+'6 pr._mokinio krepšelis'!J27+'9 pr._įstaigų pajamos'!J72+'7 pr._kita dotacija'!J130+'11 pr._apyvartinės lėšos'!J39+'11 pr._apyvartinės lėšos'!J98</f>
        <v>-2.8</v>
      </c>
      <c r="J45" s="10">
        <f>'4 pr._savarankiškos f-jos'!K162+'6 pr._mokinio krepšelis'!K27+'9 pr._įstaigų pajamos'!K72+'7 pr._kita dotacija'!K130+'11 pr._apyvartinės lėšos'!K39+'11 pr._apyvartinės lėšos'!K98</f>
        <v>0</v>
      </c>
      <c r="K45" s="94">
        <f t="shared" si="10"/>
        <v>763.99999999999989</v>
      </c>
      <c r="L45" s="94">
        <f>'4 pr._savarankiškos f-jos'!M162+'6 pr._mokinio krepšelis'!M27+'9 pr._įstaigų pajamos'!M72+'7 pr._kita dotacija'!M130+'11 pr._apyvartinės lėšos'!M39+'11 pr._apyvartinės lėšos'!M98</f>
        <v>763.99999999999989</v>
      </c>
      <c r="M45" s="94">
        <f>'4 pr._savarankiškos f-jos'!N162+'6 pr._mokinio krepšelis'!N27+'9 pr._įstaigų pajamos'!N72+'7 pr._kita dotacija'!N130+'11 pr._apyvartinės lėšos'!N39+'11 pr._apyvartinės lėšos'!N98</f>
        <v>475.9</v>
      </c>
      <c r="N45" s="94">
        <f>'4 pr._savarankiškos f-jos'!O162+'6 pr._mokinio krepšelis'!O27+'9 pr._įstaigų pajamos'!O72+'7 pr._kita dotacija'!O130+'11 pr._apyvartinės lėšos'!O39+'11 pr._apyvartinės lėšos'!O98</f>
        <v>0</v>
      </c>
    </row>
    <row r="46" spans="1:14" ht="15" customHeight="1" x14ac:dyDescent="0.25">
      <c r="A46" s="5" t="s">
        <v>93</v>
      </c>
      <c r="B46" s="29" t="s">
        <v>418</v>
      </c>
      <c r="C46" s="16">
        <f t="shared" si="7"/>
        <v>896</v>
      </c>
      <c r="D46" s="16">
        <f>'4 pr._savarankiškos f-jos'!E163+'6 pr._mokinio krepšelis'!E28+'9 pr._įstaigų pajamos'!E73+'7 pr._kita dotacija'!E134+'11 pr._apyvartinės lėšos'!E40+'11 pr._apyvartinės lėšos'!E99</f>
        <v>896</v>
      </c>
      <c r="E46" s="16">
        <f>'4 pr._savarankiškos f-jos'!F163+'6 pr._mokinio krepšelis'!F28+'9 pr._įstaigų pajamos'!F73+'7 pr._kita dotacija'!F134+'11 pr._apyvartinės lėšos'!F40+'11 pr._apyvartinės lėšos'!F99</f>
        <v>609.29999999999995</v>
      </c>
      <c r="F46" s="16">
        <f>'4 pr._savarankiškos f-jos'!G163+'6 pr._mokinio krepšelis'!G28+'9 pr._įstaigų pajamos'!G73+'7 pr._kita dotacija'!G134+'11 pr._apyvartinės lėšos'!G40+'11 pr._apyvartinės lėšos'!G99</f>
        <v>0</v>
      </c>
      <c r="G46" s="10">
        <f t="shared" si="9"/>
        <v>0</v>
      </c>
      <c r="H46" s="10">
        <f>'4 pr._savarankiškos f-jos'!I163+'6 pr._mokinio krepšelis'!I28+'9 pr._įstaigų pajamos'!I73+'7 pr._kita dotacija'!I134+'11 pr._apyvartinės lėšos'!I40+'11 pr._apyvartinės lėšos'!I99</f>
        <v>0</v>
      </c>
      <c r="I46" s="10">
        <f>'4 pr._savarankiškos f-jos'!J163+'6 pr._mokinio krepšelis'!J28+'9 pr._įstaigų pajamos'!J73+'7 pr._kita dotacija'!J134+'11 pr._apyvartinės lėšos'!J40+'11 pr._apyvartinės lėšos'!J99</f>
        <v>0</v>
      </c>
      <c r="J46" s="10">
        <f>'4 pr._savarankiškos f-jos'!K163+'6 pr._mokinio krepšelis'!K28+'9 pr._įstaigų pajamos'!K73+'7 pr._kita dotacija'!K134+'11 pr._apyvartinės lėšos'!K40+'11 pr._apyvartinės lėšos'!K99</f>
        <v>0</v>
      </c>
      <c r="K46" s="94">
        <f t="shared" si="10"/>
        <v>896</v>
      </c>
      <c r="L46" s="94">
        <f>'4 pr._savarankiškos f-jos'!M163+'6 pr._mokinio krepšelis'!M28+'9 pr._įstaigų pajamos'!M73+'7 pr._kita dotacija'!M134+'11 pr._apyvartinės lėšos'!M40+'11 pr._apyvartinės lėšos'!M99</f>
        <v>896</v>
      </c>
      <c r="M46" s="94">
        <f>'4 pr._savarankiškos f-jos'!N163+'6 pr._mokinio krepšelis'!N28+'9 pr._įstaigų pajamos'!N73+'7 pr._kita dotacija'!N134+'11 pr._apyvartinės lėšos'!N40+'11 pr._apyvartinės lėšos'!N99</f>
        <v>609.29999999999995</v>
      </c>
      <c r="N46" s="94">
        <f>'4 pr._savarankiškos f-jos'!O163+'6 pr._mokinio krepšelis'!O28+'9 pr._įstaigų pajamos'!O73+'7 pr._kita dotacija'!O134+'11 pr._apyvartinės lėšos'!O40+'11 pr._apyvartinės lėšos'!O99</f>
        <v>0</v>
      </c>
    </row>
    <row r="47" spans="1:14" ht="15" customHeight="1" x14ac:dyDescent="0.25">
      <c r="A47" s="5" t="s">
        <v>94</v>
      </c>
      <c r="B47" s="29" t="s">
        <v>419</v>
      </c>
      <c r="C47" s="16">
        <f t="shared" si="7"/>
        <v>663.6</v>
      </c>
      <c r="D47" s="16">
        <f>'4 pr._savarankiškos f-jos'!E164+'6 pr._mokinio krepšelis'!E29+'7 pr._kita dotacija'!E139+'9 pr._įstaigų pajamos'!E74+'11 pr._apyvartinės lėšos'!E41</f>
        <v>663.6</v>
      </c>
      <c r="E47" s="16">
        <f>'4 pr._savarankiškos f-jos'!F164+'6 pr._mokinio krepšelis'!F29+'7 pr._kita dotacija'!F139+'9 pr._įstaigų pajamos'!F74+'11 pr._apyvartinės lėšos'!F41</f>
        <v>462.7</v>
      </c>
      <c r="F47" s="16">
        <f>'4 pr._savarankiškos f-jos'!G164+'6 pr._mokinio krepšelis'!G29+'7 pr._kita dotacija'!G139+'9 pr._įstaigų pajamos'!G74+'11 pr._apyvartinės lėšos'!G41</f>
        <v>0</v>
      </c>
      <c r="G47" s="10">
        <f t="shared" si="9"/>
        <v>0</v>
      </c>
      <c r="H47" s="10">
        <f>'4 pr._savarankiškos f-jos'!I164+'6 pr._mokinio krepšelis'!I29+'7 pr._kita dotacija'!I139+'9 pr._įstaigų pajamos'!I74+'11 pr._apyvartinės lėšos'!I41</f>
        <v>0</v>
      </c>
      <c r="I47" s="10">
        <f>'4 pr._savarankiškos f-jos'!J164+'6 pr._mokinio krepšelis'!J29+'7 pr._kita dotacija'!J139+'9 pr._įstaigų pajamos'!J74+'11 pr._apyvartinės lėšos'!J41</f>
        <v>0</v>
      </c>
      <c r="J47" s="10">
        <f>'4 pr._savarankiškos f-jos'!K164+'6 pr._mokinio krepšelis'!K29+'7 pr._kita dotacija'!K139+'9 pr._įstaigų pajamos'!K74+'11 pr._apyvartinės lėšos'!K41</f>
        <v>0</v>
      </c>
      <c r="K47" s="94">
        <f t="shared" si="10"/>
        <v>663.6</v>
      </c>
      <c r="L47" s="94">
        <f>'4 pr._savarankiškos f-jos'!M164+'6 pr._mokinio krepšelis'!M29+'7 pr._kita dotacija'!M139+'9 pr._įstaigų pajamos'!M74+'11 pr._apyvartinės lėšos'!M41</f>
        <v>663.6</v>
      </c>
      <c r="M47" s="94">
        <f>'4 pr._savarankiškos f-jos'!N164+'6 pr._mokinio krepšelis'!N29+'7 pr._kita dotacija'!N139+'9 pr._įstaigų pajamos'!N74+'11 pr._apyvartinės lėšos'!N41</f>
        <v>462.7</v>
      </c>
      <c r="N47" s="94">
        <f>'4 pr._savarankiškos f-jos'!O164+'6 pr._mokinio krepšelis'!O29+'7 pr._kita dotacija'!O139+'9 pr._įstaigų pajamos'!O74+'11 pr._apyvartinės lėšos'!O41</f>
        <v>0</v>
      </c>
    </row>
    <row r="48" spans="1:14" ht="15" customHeight="1" x14ac:dyDescent="0.25">
      <c r="A48" s="5" t="s">
        <v>95</v>
      </c>
      <c r="B48" s="12" t="s">
        <v>391</v>
      </c>
      <c r="C48" s="16">
        <f t="shared" si="7"/>
        <v>769.5</v>
      </c>
      <c r="D48" s="16">
        <f>'4 pr._savarankiškos f-jos'!E165+'6 pr._mokinio krepšelis'!E30+'9 pr._įstaigų pajamos'!E75+'7 pr._kita dotacija'!E143+'11 pr._apyvartinės lėšos'!E42</f>
        <v>769.5</v>
      </c>
      <c r="E48" s="16">
        <f>'4 pr._savarankiškos f-jos'!F165+'6 pr._mokinio krepšelis'!F30+'9 pr._įstaigų pajamos'!F75+'7 pr._kita dotacija'!F143+'11 pr._apyvartinės lėšos'!F42</f>
        <v>535.50000000000011</v>
      </c>
      <c r="F48" s="16">
        <f>'4 pr._savarankiškos f-jos'!G165+'6 pr._mokinio krepšelis'!G30+'9 pr._įstaigų pajamos'!G75+'7 pr._kita dotacija'!G143+'11 pr._apyvartinės lėšos'!G42</f>
        <v>0</v>
      </c>
      <c r="G48" s="10">
        <f t="shared" si="9"/>
        <v>0</v>
      </c>
      <c r="H48" s="10">
        <f>'4 pr._savarankiškos f-jos'!I165+'6 pr._mokinio krepšelis'!I30+'9 pr._įstaigų pajamos'!I75+'7 pr._kita dotacija'!I143+'11 pr._apyvartinės lėšos'!I42</f>
        <v>0</v>
      </c>
      <c r="I48" s="10">
        <f>'4 pr._savarankiškos f-jos'!J165+'6 pr._mokinio krepšelis'!J30+'9 pr._įstaigų pajamos'!J75+'7 pr._kita dotacija'!J143+'11 pr._apyvartinės lėšos'!J42</f>
        <v>0</v>
      </c>
      <c r="J48" s="10">
        <f>'4 pr._savarankiškos f-jos'!K165+'6 pr._mokinio krepšelis'!K30+'9 pr._įstaigų pajamos'!K75+'7 pr._kita dotacija'!K143+'11 pr._apyvartinės lėšos'!K42</f>
        <v>0</v>
      </c>
      <c r="K48" s="94">
        <f t="shared" si="10"/>
        <v>769.5</v>
      </c>
      <c r="L48" s="94">
        <f>'4 pr._savarankiškos f-jos'!M165+'6 pr._mokinio krepšelis'!M30+'9 pr._įstaigų pajamos'!M75+'7 pr._kita dotacija'!M143+'11 pr._apyvartinės lėšos'!M42</f>
        <v>769.5</v>
      </c>
      <c r="M48" s="94">
        <f>'4 pr._savarankiškos f-jos'!N165+'6 pr._mokinio krepšelis'!N30+'9 pr._įstaigų pajamos'!N75+'7 pr._kita dotacija'!N143+'11 pr._apyvartinės lėšos'!N42</f>
        <v>535.50000000000011</v>
      </c>
      <c r="N48" s="94">
        <f>'4 pr._savarankiškos f-jos'!O165+'6 pr._mokinio krepšelis'!O30+'9 pr._įstaigų pajamos'!O75+'7 pr._kita dotacija'!O143+'11 pr._apyvartinės lėšos'!O42</f>
        <v>0</v>
      </c>
    </row>
    <row r="49" spans="1:14" ht="15" customHeight="1" x14ac:dyDescent="0.25">
      <c r="A49" s="5" t="s">
        <v>96</v>
      </c>
      <c r="B49" s="93" t="s">
        <v>46</v>
      </c>
      <c r="C49" s="16">
        <f t="shared" si="7"/>
        <v>273.20000000000005</v>
      </c>
      <c r="D49" s="16">
        <f>'4 pr._savarankiškos f-jos'!E166+'6 pr._mokinio krepšelis'!E31+'7 pr._kita dotacija'!E148+'9 pr._įstaigų pajamos'!E76+'11 pr._apyvartinės lėšos'!E43</f>
        <v>273.20000000000005</v>
      </c>
      <c r="E49" s="16">
        <f>'4 pr._savarankiškos f-jos'!F166+'6 pr._mokinio krepšelis'!F31+'7 pr._kita dotacija'!F148+'9 pr._įstaigų pajamos'!F76+'11 pr._apyvartinės lėšos'!F43</f>
        <v>195.60000000000002</v>
      </c>
      <c r="F49" s="16">
        <f>'4 pr._savarankiškos f-jos'!G166+'6 pr._mokinio krepšelis'!G31+'7 pr._kita dotacija'!G148+'9 pr._įstaigų pajamos'!G76+'11 pr._apyvartinės lėšos'!G43</f>
        <v>0</v>
      </c>
      <c r="G49" s="10">
        <f t="shared" si="9"/>
        <v>0</v>
      </c>
      <c r="H49" s="10">
        <f>'4 pr._savarankiškos f-jos'!I166+'6 pr._mokinio krepšelis'!I31+'7 pr._kita dotacija'!I148+'9 pr._įstaigų pajamos'!I76+'11 pr._apyvartinės lėšos'!I43</f>
        <v>0</v>
      </c>
      <c r="I49" s="10">
        <f>'4 pr._savarankiškos f-jos'!J166+'6 pr._mokinio krepšelis'!J31+'7 pr._kita dotacija'!J148+'9 pr._įstaigų pajamos'!J76+'11 pr._apyvartinės lėšos'!J43</f>
        <v>-0.8</v>
      </c>
      <c r="J49" s="10">
        <f>'4 pr._savarankiškos f-jos'!K166+'6 pr._mokinio krepšelis'!K31+'7 pr._kita dotacija'!K148+'9 pr._įstaigų pajamos'!K76+'11 pr._apyvartinės lėšos'!K43</f>
        <v>0</v>
      </c>
      <c r="K49" s="94">
        <f t="shared" si="10"/>
        <v>273.20000000000005</v>
      </c>
      <c r="L49" s="94">
        <f>'4 pr._savarankiškos f-jos'!M166+'6 pr._mokinio krepšelis'!M31+'7 pr._kita dotacija'!M148+'9 pr._įstaigų pajamos'!M76+'11 pr._apyvartinės lėšos'!M43</f>
        <v>273.20000000000005</v>
      </c>
      <c r="M49" s="94">
        <f>'4 pr._savarankiškos f-jos'!N166+'6 pr._mokinio krepšelis'!N31+'7 pr._kita dotacija'!N148+'9 pr._įstaigų pajamos'!N76+'11 pr._apyvartinės lėšos'!N43</f>
        <v>194.8</v>
      </c>
      <c r="N49" s="94">
        <f>'4 pr._savarankiškos f-jos'!O166+'6 pr._mokinio krepšelis'!O31+'7 pr._kita dotacija'!O148+'9 pr._įstaigų pajamos'!O76+'11 pr._apyvartinės lėšos'!O43</f>
        <v>0</v>
      </c>
    </row>
    <row r="50" spans="1:14" ht="15" customHeight="1" x14ac:dyDescent="0.25">
      <c r="A50" s="5" t="s">
        <v>97</v>
      </c>
      <c r="B50" s="29" t="s">
        <v>43</v>
      </c>
      <c r="C50" s="16">
        <f t="shared" si="7"/>
        <v>273.10000000000002</v>
      </c>
      <c r="D50" s="16">
        <f>'4 pr._savarankiškos f-jos'!E167+'6 pr._mokinio krepšelis'!E32+'7 pr._kita dotacija'!E152+'9 pr._įstaigų pajamos'!E77+'11 pr._apyvartinės lėšos'!E44</f>
        <v>273.10000000000002</v>
      </c>
      <c r="E50" s="16">
        <f>'4 pr._savarankiškos f-jos'!F167+'6 pr._mokinio krepšelis'!F32+'7 pr._kita dotacija'!F152+'9 pr._įstaigų pajamos'!F77+'11 pr._apyvartinės lėšos'!F44</f>
        <v>194.09999999999997</v>
      </c>
      <c r="F50" s="16">
        <f>'4 pr._savarankiškos f-jos'!G167+'6 pr._mokinio krepšelis'!G32+'7 pr._kita dotacija'!G152+'9 pr._įstaigų pajamos'!G77+'11 pr._apyvartinės lėšos'!G44</f>
        <v>0</v>
      </c>
      <c r="G50" s="10">
        <f t="shared" si="9"/>
        <v>0</v>
      </c>
      <c r="H50" s="10">
        <f>'4 pr._savarankiškos f-jos'!I167+'6 pr._mokinio krepšelis'!I32+'7 pr._kita dotacija'!I152+'9 pr._įstaigų pajamos'!I77+'11 pr._apyvartinės lėšos'!I44</f>
        <v>0</v>
      </c>
      <c r="I50" s="10">
        <f>'4 pr._savarankiškos f-jos'!J167+'6 pr._mokinio krepšelis'!J32+'7 pr._kita dotacija'!J152+'9 pr._įstaigų pajamos'!J77+'11 pr._apyvartinės lėšos'!J44</f>
        <v>0</v>
      </c>
      <c r="J50" s="10">
        <f>'4 pr._savarankiškos f-jos'!K167+'6 pr._mokinio krepšelis'!K32+'7 pr._kita dotacija'!K152+'9 pr._įstaigų pajamos'!K77+'11 pr._apyvartinės lėšos'!K44</f>
        <v>0</v>
      </c>
      <c r="K50" s="94">
        <f t="shared" si="10"/>
        <v>273.10000000000002</v>
      </c>
      <c r="L50" s="94">
        <f>'4 pr._savarankiškos f-jos'!M167+'6 pr._mokinio krepšelis'!M32+'7 pr._kita dotacija'!M152+'9 pr._įstaigų pajamos'!M77+'11 pr._apyvartinės lėšos'!M44</f>
        <v>273.10000000000002</v>
      </c>
      <c r="M50" s="94">
        <f>'4 pr._savarankiškos f-jos'!N167+'6 pr._mokinio krepšelis'!N32+'7 pr._kita dotacija'!N152+'9 pr._įstaigų pajamos'!N77+'11 pr._apyvartinės lėšos'!N44</f>
        <v>194.09999999999997</v>
      </c>
      <c r="N50" s="94">
        <f>'4 pr._savarankiškos f-jos'!O167+'6 pr._mokinio krepšelis'!O32+'7 pr._kita dotacija'!O152+'9 pr._įstaigų pajamos'!O77+'11 pr._apyvartinės lėšos'!O44</f>
        <v>0</v>
      </c>
    </row>
    <row r="51" spans="1:14" ht="15" customHeight="1" x14ac:dyDescent="0.25">
      <c r="A51" s="5" t="s">
        <v>98</v>
      </c>
      <c r="B51" s="29" t="s">
        <v>45</v>
      </c>
      <c r="C51" s="16">
        <f t="shared" si="7"/>
        <v>251.2</v>
      </c>
      <c r="D51" s="16">
        <f>'4 pr._savarankiškos f-jos'!E168+'6 pr._mokinio krepšelis'!E33+'7 pr._kita dotacija'!E156+'11 pr._apyvartinės lėšos'!E45+'9 pr._įstaigų pajamos'!E78</f>
        <v>251.2</v>
      </c>
      <c r="E51" s="16">
        <f>'4 pr._savarankiškos f-jos'!F168+'6 pr._mokinio krepšelis'!F33+'7 pr._kita dotacija'!F156+'11 pr._apyvartinės lėšos'!F45</f>
        <v>180.6</v>
      </c>
      <c r="F51" s="16">
        <f>'4 pr._savarankiškos f-jos'!G168+'6 pr._mokinio krepšelis'!G33+'7 pr._kita dotacija'!G156+'11 pr._apyvartinės lėšos'!G45</f>
        <v>0</v>
      </c>
      <c r="G51" s="10">
        <f t="shared" si="9"/>
        <v>0</v>
      </c>
      <c r="H51" s="10">
        <f>'4 pr._savarankiškos f-jos'!I168+'6 pr._mokinio krepšelis'!I33+'7 pr._kita dotacija'!I156+'11 pr._apyvartinės lėšos'!I45+'9 pr._įstaigų pajamos'!I78</f>
        <v>0</v>
      </c>
      <c r="I51" s="10">
        <f>'4 pr._savarankiškos f-jos'!J168+'6 pr._mokinio krepšelis'!J33+'7 pr._kita dotacija'!J156+'11 pr._apyvartinės lėšos'!J45</f>
        <v>0</v>
      </c>
      <c r="J51" s="10">
        <f>'4 pr._savarankiškos f-jos'!K168+'6 pr._mokinio krepšelis'!K33+'7 pr._kita dotacija'!K156+'11 pr._apyvartinės lėšos'!K45</f>
        <v>0</v>
      </c>
      <c r="K51" s="94">
        <f t="shared" si="10"/>
        <v>251.2</v>
      </c>
      <c r="L51" s="94">
        <f>'4 pr._savarankiškos f-jos'!M168+'6 pr._mokinio krepšelis'!M33+'7 pr._kita dotacija'!M156+'11 pr._apyvartinės lėšos'!M45+'9 pr._įstaigų pajamos'!M78</f>
        <v>251.2</v>
      </c>
      <c r="M51" s="94">
        <f>'4 pr._savarankiškos f-jos'!N168+'6 pr._mokinio krepšelis'!N33+'7 pr._kita dotacija'!N156+'11 pr._apyvartinės lėšos'!N45</f>
        <v>180.6</v>
      </c>
      <c r="N51" s="94">
        <f>'4 pr._savarankiškos f-jos'!O168+'6 pr._mokinio krepšelis'!O33+'7 pr._kita dotacija'!O156+'11 pr._apyvartinės lėšos'!O45</f>
        <v>0</v>
      </c>
    </row>
    <row r="52" spans="1:14" ht="15" customHeight="1" x14ac:dyDescent="0.25">
      <c r="A52" s="5" t="s">
        <v>99</v>
      </c>
      <c r="B52" s="29" t="s">
        <v>165</v>
      </c>
      <c r="C52" s="16">
        <f t="shared" si="7"/>
        <v>448.4</v>
      </c>
      <c r="D52" s="16">
        <f>'4 pr._savarankiškos f-jos'!E169+'6 pr._mokinio krepšelis'!E34+'7 pr._kita dotacija'!E160+'9 pr._įstaigų pajamos'!E79+'11 pr._apyvartinės lėšos'!E46</f>
        <v>448.4</v>
      </c>
      <c r="E52" s="16">
        <f>'4 pr._savarankiškos f-jos'!F169+'6 pr._mokinio krepšelis'!F34+'7 pr._kita dotacija'!F160+'9 pr._įstaigų pajamos'!F79+'11 pr._apyvartinės lėšos'!F46</f>
        <v>310.19999999999993</v>
      </c>
      <c r="F52" s="16">
        <f>'4 pr._savarankiškos f-jos'!G169+'6 pr._mokinio krepšelis'!G34+'7 pr._kita dotacija'!G160+'9 pr._įstaigų pajamos'!G79+'11 pr._apyvartinės lėšos'!G46</f>
        <v>0</v>
      </c>
      <c r="G52" s="10">
        <f t="shared" si="9"/>
        <v>0</v>
      </c>
      <c r="H52" s="10">
        <f>'4 pr._savarankiškos f-jos'!I169+'6 pr._mokinio krepšelis'!I34+'7 pr._kita dotacija'!I160+'9 pr._įstaigų pajamos'!I79+'11 pr._apyvartinės lėšos'!I46</f>
        <v>0</v>
      </c>
      <c r="I52" s="10">
        <f>'4 pr._savarankiškos f-jos'!J169+'6 pr._mokinio krepšelis'!J34+'7 pr._kita dotacija'!J160+'9 pr._įstaigų pajamos'!J79+'11 pr._apyvartinės lėšos'!J46</f>
        <v>0</v>
      </c>
      <c r="J52" s="10">
        <f>'4 pr._savarankiškos f-jos'!K169+'6 pr._mokinio krepšelis'!K34+'7 pr._kita dotacija'!K160+'9 pr._įstaigų pajamos'!K79+'11 pr._apyvartinės lėšos'!K46</f>
        <v>0</v>
      </c>
      <c r="K52" s="94">
        <f t="shared" si="10"/>
        <v>448.4</v>
      </c>
      <c r="L52" s="94">
        <f>'4 pr._savarankiškos f-jos'!M169+'6 pr._mokinio krepšelis'!M34+'7 pr._kita dotacija'!M160+'9 pr._įstaigų pajamos'!M79+'11 pr._apyvartinės lėšos'!M46</f>
        <v>448.4</v>
      </c>
      <c r="M52" s="94">
        <f>'4 pr._savarankiškos f-jos'!N169+'6 pr._mokinio krepšelis'!N34+'7 pr._kita dotacija'!N160+'9 pr._įstaigų pajamos'!N79+'11 pr._apyvartinės lėšos'!N46</f>
        <v>310.19999999999993</v>
      </c>
      <c r="N52" s="94">
        <f>'4 pr._savarankiškos f-jos'!O169+'6 pr._mokinio krepšelis'!O34+'7 pr._kita dotacija'!O160+'9 pr._įstaigų pajamos'!O79+'11 pr._apyvartinės lėšos'!O46</f>
        <v>0</v>
      </c>
    </row>
    <row r="53" spans="1:14" ht="15" customHeight="1" x14ac:dyDescent="0.25">
      <c r="A53" s="5" t="s">
        <v>100</v>
      </c>
      <c r="B53" s="29" t="s">
        <v>44</v>
      </c>
      <c r="C53" s="16">
        <f t="shared" si="7"/>
        <v>197.9</v>
      </c>
      <c r="D53" s="16">
        <f>'4 pr._savarankiškos f-jos'!E170+'6 pr._mokinio krepšelis'!E35+'7 pr._kita dotacija'!E164+'9 pr._įstaigų pajamos'!E80+'11 pr._apyvartinės lėšos'!E47</f>
        <v>197.9</v>
      </c>
      <c r="E53" s="16">
        <f>'4 pr._savarankiškos f-jos'!F170+'6 pr._mokinio krepšelis'!F35+'7 pr._kita dotacija'!F164+'9 pr._įstaigų pajamos'!F80+'11 pr._apyvartinės lėšos'!F47</f>
        <v>142</v>
      </c>
      <c r="F53" s="16">
        <f>'4 pr._savarankiškos f-jos'!G170+'6 pr._mokinio krepšelis'!G35+'7 pr._kita dotacija'!G164+'9 pr._įstaigų pajamos'!G80+'11 pr._apyvartinės lėšos'!G47</f>
        <v>0</v>
      </c>
      <c r="G53" s="10">
        <f t="shared" si="9"/>
        <v>0</v>
      </c>
      <c r="H53" s="10">
        <f>'4 pr._savarankiškos f-jos'!I170+'6 pr._mokinio krepšelis'!I35+'7 pr._kita dotacija'!I164+'9 pr._įstaigų pajamos'!I80+'11 pr._apyvartinės lėšos'!I47</f>
        <v>0</v>
      </c>
      <c r="I53" s="10">
        <f>'4 pr._savarankiškos f-jos'!J170+'6 pr._mokinio krepšelis'!J35+'7 pr._kita dotacija'!J164+'9 pr._įstaigų pajamos'!J80+'11 pr._apyvartinės lėšos'!J47</f>
        <v>-1.9</v>
      </c>
      <c r="J53" s="10">
        <f>'4 pr._savarankiškos f-jos'!K170+'6 pr._mokinio krepšelis'!K35+'7 pr._kita dotacija'!K164+'9 pr._įstaigų pajamos'!K80+'11 pr._apyvartinės lėšos'!K47</f>
        <v>0</v>
      </c>
      <c r="K53" s="94">
        <f t="shared" si="10"/>
        <v>197.9</v>
      </c>
      <c r="L53" s="94">
        <f>'4 pr._savarankiškos f-jos'!M170+'6 pr._mokinio krepšelis'!M35+'7 pr._kita dotacija'!M164+'9 pr._įstaigų pajamos'!M80+'11 pr._apyvartinės lėšos'!M47</f>
        <v>197.9</v>
      </c>
      <c r="M53" s="94">
        <f>'4 pr._savarankiškos f-jos'!N170+'6 pr._mokinio krepšelis'!N35+'7 pr._kita dotacija'!N164+'9 pr._įstaigų pajamos'!N80+'11 pr._apyvartinės lėšos'!N47</f>
        <v>140.1</v>
      </c>
      <c r="N53" s="94">
        <f>'4 pr._savarankiškos f-jos'!O170+'6 pr._mokinio krepšelis'!O35+'7 pr._kita dotacija'!O164+'9 pr._įstaigų pajamos'!O80+'11 pr._apyvartinės lėšos'!O47</f>
        <v>0</v>
      </c>
    </row>
    <row r="54" spans="1:14" ht="15" customHeight="1" x14ac:dyDescent="0.25">
      <c r="A54" s="5" t="s">
        <v>101</v>
      </c>
      <c r="B54" s="93" t="s">
        <v>47</v>
      </c>
      <c r="C54" s="16">
        <f>D54+F54</f>
        <v>351.7</v>
      </c>
      <c r="D54" s="16">
        <f>'4 pr._savarankiškos f-jos'!E171+'6 pr._mokinio krepšelis'!E36+'7 pr._kita dotacija'!E168+'9 pr._įstaigų pajamos'!E81+'11 pr._apyvartinės lėšos'!E48</f>
        <v>351.7</v>
      </c>
      <c r="E54" s="16">
        <f>'4 pr._savarankiškos f-jos'!F171+'6 pr._mokinio krepšelis'!F36+'7 pr._kita dotacija'!F168+'9 pr._įstaigų pajamos'!F81+'11 pr._apyvartinės lėšos'!F48</f>
        <v>251.39999999999998</v>
      </c>
      <c r="F54" s="16">
        <f>'4 pr._savarankiškos f-jos'!G171+'6 pr._mokinio krepšelis'!G36+'7 pr._kita dotacija'!G168+'9 pr._įstaigų pajamos'!G81+'11 pr._apyvartinės lėšos'!G48</f>
        <v>0</v>
      </c>
      <c r="G54" s="10">
        <f t="shared" si="9"/>
        <v>0</v>
      </c>
      <c r="H54" s="10">
        <f>'4 pr._savarankiškos f-jos'!I171+'6 pr._mokinio krepšelis'!I36+'7 pr._kita dotacija'!I168+'9 pr._įstaigų pajamos'!I81+'11 pr._apyvartinės lėšos'!I48</f>
        <v>0</v>
      </c>
      <c r="I54" s="10">
        <f>'4 pr._savarankiškos f-jos'!J171+'6 pr._mokinio krepšelis'!J36+'7 pr._kita dotacija'!J168+'9 pr._įstaigų pajamos'!J81+'11 pr._apyvartinės lėšos'!J48</f>
        <v>0</v>
      </c>
      <c r="J54" s="10">
        <f>'4 pr._savarankiškos f-jos'!K171+'6 pr._mokinio krepšelis'!K36+'7 pr._kita dotacija'!K168+'9 pr._įstaigų pajamos'!K81+'11 pr._apyvartinės lėšos'!K48</f>
        <v>0</v>
      </c>
      <c r="K54" s="94">
        <f t="shared" si="10"/>
        <v>351.7</v>
      </c>
      <c r="L54" s="94">
        <f>'4 pr._savarankiškos f-jos'!M171+'6 pr._mokinio krepšelis'!M36+'7 pr._kita dotacija'!M168+'9 pr._įstaigų pajamos'!M81+'11 pr._apyvartinės lėšos'!M48</f>
        <v>351.7</v>
      </c>
      <c r="M54" s="94">
        <f>'4 pr._savarankiškos f-jos'!N171+'6 pr._mokinio krepšelis'!N36+'7 pr._kita dotacija'!N168+'9 pr._įstaigų pajamos'!N81+'11 pr._apyvartinės lėšos'!N48</f>
        <v>251.39999999999998</v>
      </c>
      <c r="N54" s="94">
        <f>'4 pr._savarankiškos f-jos'!O171+'6 pr._mokinio krepšelis'!O36+'7 pr._kita dotacija'!O168+'9 pr._įstaigų pajamos'!O81+'11 pr._apyvartinės lėšos'!O48</f>
        <v>0</v>
      </c>
    </row>
    <row r="55" spans="1:14" ht="15" customHeight="1" x14ac:dyDescent="0.25">
      <c r="A55" s="5" t="s">
        <v>102</v>
      </c>
      <c r="B55" s="33" t="s">
        <v>392</v>
      </c>
      <c r="C55" s="16">
        <f>D55+F55</f>
        <v>307.8</v>
      </c>
      <c r="D55" s="16">
        <f>'4 pr._savarankiškos f-jos'!E172+'6 pr._mokinio krepšelis'!E37+'7 pr._kita dotacija'!E173+'9 pr._įstaigų pajamos'!E82+'11 pr._apyvartinės lėšos'!E49</f>
        <v>307.8</v>
      </c>
      <c r="E55" s="16">
        <f>'4 pr._savarankiškos f-jos'!F172+'6 pr._mokinio krepšelis'!F37+'7 pr._kita dotacija'!F173+'9 pr._įstaigų pajamos'!F82+'11 pr._apyvartinės lėšos'!F49</f>
        <v>211.4</v>
      </c>
      <c r="F55" s="16">
        <f>'4 pr._savarankiškos f-jos'!G172+'6 pr._mokinio krepšelis'!G37+'7 pr._kita dotacija'!G173+'9 pr._įstaigų pajamos'!G82+'11 pr._apyvartinės lėšos'!G49</f>
        <v>0</v>
      </c>
      <c r="G55" s="10">
        <f t="shared" si="9"/>
        <v>0.8</v>
      </c>
      <c r="H55" s="10">
        <f>'4 pr._savarankiškos f-jos'!I172+'6 pr._mokinio krepšelis'!I37+'7 pr._kita dotacija'!I173+'9 pr._įstaigų pajamos'!I82+'11 pr._apyvartinės lėšos'!I49</f>
        <v>0.8</v>
      </c>
      <c r="I55" s="10">
        <f>'4 pr._savarankiškos f-jos'!J172+'6 pr._mokinio krepšelis'!J37+'7 pr._kita dotacija'!J173+'9 pr._įstaigų pajamos'!J82+'11 pr._apyvartinės lėšos'!J49</f>
        <v>-2.2000000000000002</v>
      </c>
      <c r="J55" s="10">
        <f>'4 pr._savarankiškos f-jos'!K172+'6 pr._mokinio krepšelis'!K37+'7 pr._kita dotacija'!K173+'9 pr._įstaigų pajamos'!K82+'11 pr._apyvartinės lėšos'!K49</f>
        <v>0</v>
      </c>
      <c r="K55" s="94">
        <f t="shared" si="10"/>
        <v>308.60000000000002</v>
      </c>
      <c r="L55" s="94">
        <f>'4 pr._savarankiškos f-jos'!M172+'6 pr._mokinio krepšelis'!M37+'7 pr._kita dotacija'!M173+'9 pr._įstaigų pajamos'!M82+'11 pr._apyvartinės lėšos'!M49</f>
        <v>308.60000000000002</v>
      </c>
      <c r="M55" s="94">
        <f>'4 pr._savarankiškos f-jos'!N172+'6 pr._mokinio krepšelis'!N37+'7 pr._kita dotacija'!N173+'9 pr._įstaigų pajamos'!N82+'11 pr._apyvartinės lėšos'!N49</f>
        <v>209.20000000000002</v>
      </c>
      <c r="N55" s="94">
        <f>'4 pr._savarankiškos f-jos'!O172+'6 pr._mokinio krepšelis'!O37+'7 pr._kita dotacija'!O173+'9 pr._įstaigų pajamos'!O82+'11 pr._apyvartinės lėšos'!O49</f>
        <v>0</v>
      </c>
    </row>
    <row r="56" spans="1:14" ht="15" customHeight="1" x14ac:dyDescent="0.25">
      <c r="A56" s="13" t="s">
        <v>103</v>
      </c>
      <c r="B56" s="29" t="s">
        <v>42</v>
      </c>
      <c r="C56" s="16">
        <f t="shared" si="7"/>
        <v>384.8</v>
      </c>
      <c r="D56" s="16">
        <f>'4 pr._savarankiškos f-jos'!E173+'6 pr._mokinio krepšelis'!E38+'9 pr._įstaigų pajamos'!E83+'7 pr._kita dotacija'!E177+'11 pr._apyvartinės lėšos'!E50+'11 pr._apyvartinės lėšos'!E100</f>
        <v>384.8</v>
      </c>
      <c r="E56" s="16">
        <f>'4 pr._savarankiškos f-jos'!F173+'6 pr._mokinio krepšelis'!F38+'9 pr._įstaigų pajamos'!F83+'7 pr._kita dotacija'!F177+'11 pr._apyvartinės lėšos'!F50+'11 pr._apyvartinės lėšos'!F100</f>
        <v>244.3</v>
      </c>
      <c r="F56" s="16">
        <f>'4 pr._savarankiškos f-jos'!G173+'6 pr._mokinio krepšelis'!G38+'9 pr._įstaigų pajamos'!G83+'7 pr._kita dotacija'!G177+'11 pr._apyvartinės lėšos'!G50+'11 pr._apyvartinės lėšos'!G100</f>
        <v>0</v>
      </c>
      <c r="G56" s="10">
        <f t="shared" si="9"/>
        <v>0</v>
      </c>
      <c r="H56" s="10">
        <f>'4 pr._savarankiškos f-jos'!I173+'6 pr._mokinio krepšelis'!I38+'9 pr._įstaigų pajamos'!I83+'7 pr._kita dotacija'!I177+'11 pr._apyvartinės lėšos'!I50+'11 pr._apyvartinės lėšos'!I100</f>
        <v>0</v>
      </c>
      <c r="I56" s="10">
        <f>'4 pr._savarankiškos f-jos'!J173+'6 pr._mokinio krepšelis'!J38+'9 pr._įstaigų pajamos'!J83+'7 pr._kita dotacija'!J177+'11 pr._apyvartinės lėšos'!J50+'11 pr._apyvartinės lėšos'!J100</f>
        <v>0.79999999999999993</v>
      </c>
      <c r="J56" s="10">
        <f>'4 pr._savarankiškos f-jos'!K173+'6 pr._mokinio krepšelis'!K38+'9 pr._įstaigų pajamos'!K83+'7 pr._kita dotacija'!K177+'11 pr._apyvartinės lėšos'!K50+'11 pr._apyvartinės lėšos'!K100</f>
        <v>0</v>
      </c>
      <c r="K56" s="94">
        <f t="shared" si="10"/>
        <v>384.8</v>
      </c>
      <c r="L56" s="94">
        <f>'4 pr._savarankiškos f-jos'!M173+'6 pr._mokinio krepšelis'!M38+'9 pr._įstaigų pajamos'!M83+'7 pr._kita dotacija'!M177+'11 pr._apyvartinės lėšos'!M50+'11 pr._apyvartinės lėšos'!M100</f>
        <v>384.8</v>
      </c>
      <c r="M56" s="94">
        <f>'4 pr._savarankiškos f-jos'!N173+'6 pr._mokinio krepšelis'!N38+'9 pr._įstaigų pajamos'!N83+'7 pr._kita dotacija'!N177+'11 pr._apyvartinės lėšos'!N50+'11 pr._apyvartinės lėšos'!N100</f>
        <v>245.10000000000002</v>
      </c>
      <c r="N56" s="94">
        <f>'4 pr._savarankiškos f-jos'!O173+'6 pr._mokinio krepšelis'!O38+'9 pr._įstaigų pajamos'!O83+'7 pr._kita dotacija'!O177+'11 pr._apyvartinės lėšos'!O50+'11 pr._apyvartinės lėšos'!O100</f>
        <v>0</v>
      </c>
    </row>
    <row r="57" spans="1:14" ht="15" customHeight="1" x14ac:dyDescent="0.25">
      <c r="A57" s="13" t="s">
        <v>104</v>
      </c>
      <c r="B57" s="29" t="s">
        <v>393</v>
      </c>
      <c r="C57" s="16">
        <f>D57+F57</f>
        <v>248.4</v>
      </c>
      <c r="D57" s="16">
        <f>'4 pr._savarankiškos f-jos'!E174+'6 pr._mokinio krepšelis'!E39+'7 pr._kita dotacija'!E181+'9 pr._įstaigų pajamos'!E84+'11 pr._apyvartinės lėšos'!E51+'11 pr._apyvartinės lėšos'!E101</f>
        <v>246.1</v>
      </c>
      <c r="E57" s="16">
        <f>'4 pr._savarankiškos f-jos'!F174+'6 pr._mokinio krepšelis'!F39+'7 pr._kita dotacija'!F181+'9 pr._įstaigų pajamos'!F84+'11 pr._apyvartinės lėšos'!F51+'11 pr._apyvartinės lėšos'!F101</f>
        <v>142.9</v>
      </c>
      <c r="F57" s="16">
        <f>'4 pr._savarankiškos f-jos'!G174+'6 pr._mokinio krepšelis'!G39+'7 pr._kita dotacija'!G181+'9 pr._įstaigų pajamos'!G84+'11 pr._apyvartinės lėšos'!G51+'11 pr._apyvartinės lėšos'!G101</f>
        <v>2.2999999999999998</v>
      </c>
      <c r="G57" s="10">
        <f t="shared" si="9"/>
        <v>0</v>
      </c>
      <c r="H57" s="10">
        <f>'4 pr._savarankiškos f-jos'!I174+'6 pr._mokinio krepšelis'!I39+'7 pr._kita dotacija'!I181+'9 pr._įstaigų pajamos'!I84+'11 pr._apyvartinės lėšos'!I51+'11 pr._apyvartinės lėšos'!I101</f>
        <v>0</v>
      </c>
      <c r="I57" s="10">
        <f>'4 pr._savarankiškos f-jos'!J174+'6 pr._mokinio krepšelis'!J39+'7 pr._kita dotacija'!J181+'9 pr._įstaigų pajamos'!J84+'11 pr._apyvartinės lėšos'!J51+'11 pr._apyvartinės lėšos'!J101</f>
        <v>-6.3999999999999995</v>
      </c>
      <c r="J57" s="10">
        <f>'4 pr._savarankiškos f-jos'!K174+'6 pr._mokinio krepšelis'!K39+'7 pr._kita dotacija'!K181+'9 pr._įstaigų pajamos'!K84+'11 pr._apyvartinės lėšos'!K51+'11 pr._apyvartinės lėšos'!K101</f>
        <v>0</v>
      </c>
      <c r="K57" s="94">
        <f t="shared" si="10"/>
        <v>248.4</v>
      </c>
      <c r="L57" s="94">
        <f>'4 pr._savarankiškos f-jos'!M174+'6 pr._mokinio krepšelis'!M39+'7 pr._kita dotacija'!M181+'9 pr._įstaigų pajamos'!M84+'11 pr._apyvartinės lėšos'!M51+'11 pr._apyvartinės lėšos'!M101</f>
        <v>246.1</v>
      </c>
      <c r="M57" s="94">
        <f>'4 pr._savarankiškos f-jos'!N174+'6 pr._mokinio krepšelis'!N39+'7 pr._kita dotacija'!N181+'9 pr._įstaigų pajamos'!N84+'11 pr._apyvartinės lėšos'!N51+'11 pr._apyvartinės lėšos'!N101</f>
        <v>136.50000000000003</v>
      </c>
      <c r="N57" s="94">
        <f>'4 pr._savarankiškos f-jos'!O174+'6 pr._mokinio krepšelis'!O39+'7 pr._kita dotacija'!O181+'9 pr._įstaigų pajamos'!O84+'11 pr._apyvartinės lėšos'!O51+'11 pr._apyvartinės lėšos'!O101</f>
        <v>2.2999999999999998</v>
      </c>
    </row>
    <row r="58" spans="1:14" ht="15" customHeight="1" x14ac:dyDescent="0.25">
      <c r="A58" s="32" t="s">
        <v>105</v>
      </c>
      <c r="B58" s="93" t="s">
        <v>41</v>
      </c>
      <c r="C58" s="16">
        <f t="shared" si="7"/>
        <v>203.3</v>
      </c>
      <c r="D58" s="16">
        <f>'4 pr._savarankiškos f-jos'!E175+'6 pr._mokinio krepšelis'!E40+'9 pr._įstaigų pajamos'!E85+'7 pr._kita dotacija'!E185+'11 pr._apyvartinės lėšos'!E52+'11 pr._apyvartinės lėšos'!E102</f>
        <v>203.3</v>
      </c>
      <c r="E58" s="16">
        <f>'4 pr._savarankiškos f-jos'!F175+'6 pr._mokinio krepšelis'!F40+'9 pr._įstaigų pajamos'!F85+'7 pr._kita dotacija'!F185+'11 pr._apyvartinės lėšos'!F52+'11 pr._apyvartinės lėšos'!F102</f>
        <v>121.6</v>
      </c>
      <c r="F58" s="16">
        <f>'4 pr._savarankiškos f-jos'!G175+'6 pr._mokinio krepšelis'!G40+'9 pr._įstaigų pajamos'!G85+'7 pr._kita dotacija'!G185+'11 pr._apyvartinės lėšos'!G52+'11 pr._apyvartinės lėšos'!G102</f>
        <v>0</v>
      </c>
      <c r="G58" s="10">
        <f t="shared" si="9"/>
        <v>-1.5</v>
      </c>
      <c r="H58" s="10">
        <f>'4 pr._savarankiškos f-jos'!I175+'6 pr._mokinio krepšelis'!I40+'9 pr._įstaigų pajamos'!I85+'7 pr._kita dotacija'!I185+'11 pr._apyvartinės lėšos'!I52+'11 pr._apyvartinės lėšos'!I102</f>
        <v>-1.5</v>
      </c>
      <c r="I58" s="10">
        <f>'4 pr._savarankiškos f-jos'!J175+'6 pr._mokinio krepšelis'!J40+'9 pr._įstaigų pajamos'!J85+'7 pr._kita dotacija'!J185+'11 pr._apyvartinės lėšos'!J52+'11 pr._apyvartinės lėšos'!J102</f>
        <v>-5.3</v>
      </c>
      <c r="J58" s="10">
        <f>'4 pr._savarankiškos f-jos'!K175+'6 pr._mokinio krepšelis'!K40+'9 pr._įstaigų pajamos'!K85+'7 pr._kita dotacija'!K185+'11 pr._apyvartinės lėšos'!K52+'11 pr._apyvartinės lėšos'!K102</f>
        <v>0</v>
      </c>
      <c r="K58" s="94">
        <f t="shared" si="10"/>
        <v>201.8</v>
      </c>
      <c r="L58" s="94">
        <f>'4 pr._savarankiškos f-jos'!M175+'6 pr._mokinio krepšelis'!M40+'9 pr._įstaigų pajamos'!M85+'7 pr._kita dotacija'!M185+'11 pr._apyvartinės lėšos'!M52+'11 pr._apyvartinės lėšos'!M102</f>
        <v>201.8</v>
      </c>
      <c r="M58" s="94">
        <f>'4 pr._savarankiškos f-jos'!N175+'6 pr._mokinio krepšelis'!N40+'9 pr._įstaigų pajamos'!N85+'7 pr._kita dotacija'!N185+'11 pr._apyvartinės lėšos'!N52+'11 pr._apyvartinės lėšos'!N102</f>
        <v>116.30000000000001</v>
      </c>
      <c r="N58" s="94">
        <f>'4 pr._savarankiškos f-jos'!O175+'6 pr._mokinio krepšelis'!O40+'9 pr._įstaigų pajamos'!O85+'7 pr._kita dotacija'!O185+'11 pr._apyvartinės lėšos'!O52+'11 pr._apyvartinės lėšos'!O102</f>
        <v>0</v>
      </c>
    </row>
    <row r="59" spans="1:14" ht="15" customHeight="1" x14ac:dyDescent="0.25">
      <c r="A59" s="5" t="s">
        <v>106</v>
      </c>
      <c r="B59" s="29" t="s">
        <v>161</v>
      </c>
      <c r="C59" s="16">
        <f t="shared" si="7"/>
        <v>205.29999999999998</v>
      </c>
      <c r="D59" s="16">
        <f>'4 pr._savarankiškos f-jos'!E176+'6 pr._mokinio krepšelis'!E41+'9 pr._įstaigų pajamos'!E86+'7 pr._kita dotacija'!E189+'11 pr._apyvartinės lėšos'!E103</f>
        <v>205.29999999999998</v>
      </c>
      <c r="E59" s="16">
        <f>'4 pr._savarankiškos f-jos'!F176+'6 pr._mokinio krepšelis'!F41+'9 pr._įstaigų pajamos'!F86+'7 pr._kita dotacija'!F189+'11 pr._apyvartinės lėšos'!F103</f>
        <v>137.9</v>
      </c>
      <c r="F59" s="16">
        <f>'4 pr._savarankiškos f-jos'!G176+'6 pr._mokinio krepšelis'!G41+'9 pr._įstaigų pajamos'!G86+'7 pr._kita dotacija'!G189+'11 pr._apyvartinės lėšos'!G103</f>
        <v>0</v>
      </c>
      <c r="G59" s="10">
        <f t="shared" ref="G59:G84" si="11">H59+J59</f>
        <v>0</v>
      </c>
      <c r="H59" s="10">
        <f>'4 pr._savarankiškos f-jos'!I176+'6 pr._mokinio krepšelis'!I41+'9 pr._įstaigų pajamos'!I86+'7 pr._kita dotacija'!I189+'11 pr._apyvartinės lėšos'!I103</f>
        <v>0</v>
      </c>
      <c r="I59" s="10">
        <f>'4 pr._savarankiškos f-jos'!J176+'6 pr._mokinio krepšelis'!J41+'9 pr._įstaigų pajamos'!J86+'7 pr._kita dotacija'!J189+'11 pr._apyvartinės lėšos'!J103</f>
        <v>0</v>
      </c>
      <c r="J59" s="10">
        <f>'4 pr._savarankiškos f-jos'!K176+'6 pr._mokinio krepšelis'!K41+'9 pr._įstaigų pajamos'!K86+'7 pr._kita dotacija'!K189+'11 pr._apyvartinės lėšos'!K103</f>
        <v>0</v>
      </c>
      <c r="K59" s="94">
        <f t="shared" ref="K59:K84" si="12">L59+N59</f>
        <v>205.29999999999998</v>
      </c>
      <c r="L59" s="94">
        <f>'4 pr._savarankiškos f-jos'!M176+'6 pr._mokinio krepšelis'!M41+'9 pr._įstaigų pajamos'!M86+'7 pr._kita dotacija'!M189+'11 pr._apyvartinės lėšos'!M103</f>
        <v>205.29999999999998</v>
      </c>
      <c r="M59" s="94">
        <f>'4 pr._savarankiškos f-jos'!N176+'6 pr._mokinio krepšelis'!N41+'9 pr._įstaigų pajamos'!N86+'7 pr._kita dotacija'!N189+'11 pr._apyvartinės lėšos'!N103</f>
        <v>137.9</v>
      </c>
      <c r="N59" s="94">
        <f>'4 pr._savarankiškos f-jos'!O176+'6 pr._mokinio krepšelis'!O41+'9 pr._įstaigų pajamos'!O86+'7 pr._kita dotacija'!O189+'11 pr._apyvartinės lėšos'!O103</f>
        <v>0</v>
      </c>
    </row>
    <row r="60" spans="1:14" ht="15" customHeight="1" x14ac:dyDescent="0.25">
      <c r="A60" s="5" t="s">
        <v>107</v>
      </c>
      <c r="B60" s="29" t="s">
        <v>153</v>
      </c>
      <c r="C60" s="16">
        <f t="shared" si="7"/>
        <v>556.09999999999991</v>
      </c>
      <c r="D60" s="16">
        <f>'4 pr._savarankiškos f-jos'!E177+'6 pr._mokinio krepšelis'!E42+'9 pr._įstaigų pajamos'!E87+'7 pr._kita dotacija'!E194+'11 pr._apyvartinės lėšos'!E53+'11 pr._apyvartinės lėšos'!E104</f>
        <v>556.09999999999991</v>
      </c>
      <c r="E60" s="16">
        <f>'4 pr._savarankiškos f-jos'!F177+'6 pr._mokinio krepšelis'!F42+'9 pr._įstaigų pajamos'!F87+'7 pr._kita dotacija'!F194+'11 pr._apyvartinės lėšos'!F53+'11 pr._apyvartinės lėšos'!F104</f>
        <v>300.7</v>
      </c>
      <c r="F60" s="16">
        <f>'4 pr._savarankiškos f-jos'!G177+'6 pr._mokinio krepšelis'!G42+'9 pr._įstaigų pajamos'!G87+'7 pr._kita dotacija'!G194+'11 pr._apyvartinės lėšos'!G53+'11 pr._apyvartinės lėšos'!G104</f>
        <v>0</v>
      </c>
      <c r="G60" s="10">
        <f t="shared" si="11"/>
        <v>0</v>
      </c>
      <c r="H60" s="10">
        <f>'4 pr._savarankiškos f-jos'!I177+'6 pr._mokinio krepšelis'!I42+'9 pr._įstaigų pajamos'!I87+'7 pr._kita dotacija'!I194+'11 pr._apyvartinės lėšos'!I53+'11 pr._apyvartinės lėšos'!I104</f>
        <v>0</v>
      </c>
      <c r="I60" s="10">
        <f>'4 pr._savarankiškos f-jos'!J177+'6 pr._mokinio krepšelis'!J42+'9 pr._įstaigų pajamos'!J87+'7 pr._kita dotacija'!J194+'11 pr._apyvartinės lėšos'!J53+'11 pr._apyvartinės lėšos'!J104</f>
        <v>-4.8</v>
      </c>
      <c r="J60" s="10">
        <f>'4 pr._savarankiškos f-jos'!K177+'6 pr._mokinio krepšelis'!K42+'9 pr._įstaigų pajamos'!K87+'7 pr._kita dotacija'!K194+'11 pr._apyvartinės lėšos'!K53+'11 pr._apyvartinės lėšos'!K104</f>
        <v>0</v>
      </c>
      <c r="K60" s="94">
        <f t="shared" si="12"/>
        <v>556.09999999999991</v>
      </c>
      <c r="L60" s="94">
        <f>'4 pr._savarankiškos f-jos'!M177+'6 pr._mokinio krepšelis'!M42+'9 pr._įstaigų pajamos'!M87+'7 pr._kita dotacija'!M194+'11 pr._apyvartinės lėšos'!M53+'11 pr._apyvartinės lėšos'!M104</f>
        <v>556.09999999999991</v>
      </c>
      <c r="M60" s="94">
        <f>'4 pr._savarankiškos f-jos'!N177+'6 pr._mokinio krepšelis'!N42+'9 pr._įstaigų pajamos'!N87+'7 pr._kita dotacija'!N194+'11 pr._apyvartinės lėšos'!N53+'11 pr._apyvartinės lėšos'!N104</f>
        <v>295.89999999999998</v>
      </c>
      <c r="N60" s="94">
        <f>'4 pr._savarankiškos f-jos'!O177+'6 pr._mokinio krepšelis'!O42+'9 pr._įstaigų pajamos'!O87+'7 pr._kita dotacija'!O194+'11 pr._apyvartinės lėšos'!O53+'11 pr._apyvartinės lėšos'!O104</f>
        <v>0</v>
      </c>
    </row>
    <row r="61" spans="1:14" ht="15" customHeight="1" x14ac:dyDescent="0.25">
      <c r="A61" s="5" t="s">
        <v>108</v>
      </c>
      <c r="B61" s="29" t="s">
        <v>34</v>
      </c>
      <c r="C61" s="16">
        <f t="shared" si="7"/>
        <v>304.3</v>
      </c>
      <c r="D61" s="16">
        <f>'4 pr._savarankiškos f-jos'!E178+'6 pr._mokinio krepšelis'!E43+'9 pr._įstaigų pajamos'!E88+'7 pr._kita dotacija'!E198+'11 pr._apyvartinės lėšos'!E54+'11 pr._apyvartinės lėšos'!E105</f>
        <v>304.3</v>
      </c>
      <c r="E61" s="16">
        <f>'4 pr._savarankiškos f-jos'!F178+'6 pr._mokinio krepšelis'!F43+'9 pr._įstaigų pajamos'!F88+'7 pr._kita dotacija'!F198+'11 pr._apyvartinės lėšos'!F54+'11 pr._apyvartinės lėšos'!F105</f>
        <v>183.8</v>
      </c>
      <c r="F61" s="16">
        <f>'4 pr._savarankiškos f-jos'!G178+'6 pr._mokinio krepšelis'!G43+'9 pr._įstaigų pajamos'!G88+'7 pr._kita dotacija'!G198+'11 pr._apyvartinės lėšos'!G54+'11 pr._apyvartinės lėšos'!G105</f>
        <v>0</v>
      </c>
      <c r="G61" s="10">
        <f t="shared" si="11"/>
        <v>0</v>
      </c>
      <c r="H61" s="10">
        <f>'4 pr._savarankiškos f-jos'!I178+'6 pr._mokinio krepšelis'!I43+'9 pr._įstaigų pajamos'!I88+'7 pr._kita dotacija'!I198+'11 pr._apyvartinės lėšos'!I54+'11 pr._apyvartinės lėšos'!I105</f>
        <v>0</v>
      </c>
      <c r="I61" s="10">
        <f>'4 pr._savarankiškos f-jos'!J178+'6 pr._mokinio krepšelis'!J43+'9 pr._įstaigų pajamos'!J88+'7 pr._kita dotacija'!J198+'11 pr._apyvartinės lėšos'!J54+'11 pr._apyvartinės lėšos'!J105</f>
        <v>0</v>
      </c>
      <c r="J61" s="10">
        <f>'4 pr._savarankiškos f-jos'!K178+'6 pr._mokinio krepšelis'!K43+'9 pr._įstaigų pajamos'!K88+'7 pr._kita dotacija'!K198+'11 pr._apyvartinės lėšos'!K54+'11 pr._apyvartinės lėšos'!K105</f>
        <v>0</v>
      </c>
      <c r="K61" s="94">
        <f t="shared" si="12"/>
        <v>304.3</v>
      </c>
      <c r="L61" s="94">
        <f>'4 pr._savarankiškos f-jos'!M178+'6 pr._mokinio krepšelis'!M43+'9 pr._įstaigų pajamos'!M88+'7 pr._kita dotacija'!M198+'11 pr._apyvartinės lėšos'!M54+'11 pr._apyvartinės lėšos'!M105</f>
        <v>304.3</v>
      </c>
      <c r="M61" s="94">
        <f>'4 pr._savarankiškos f-jos'!N178+'6 pr._mokinio krepšelis'!N43+'9 pr._įstaigų pajamos'!N88+'7 pr._kita dotacija'!N198+'11 pr._apyvartinės lėšos'!N54+'11 pr._apyvartinės lėšos'!N105</f>
        <v>183.8</v>
      </c>
      <c r="N61" s="94">
        <f>'4 pr._savarankiškos f-jos'!O178+'6 pr._mokinio krepšelis'!O43+'9 pr._įstaigų pajamos'!O88+'7 pr._kita dotacija'!O198+'11 pr._apyvartinės lėšos'!O54+'11 pr._apyvartinės lėšos'!O105</f>
        <v>0</v>
      </c>
    </row>
    <row r="62" spans="1:14" ht="15" customHeight="1" x14ac:dyDescent="0.25">
      <c r="A62" s="5" t="s">
        <v>109</v>
      </c>
      <c r="B62" s="29" t="s">
        <v>36</v>
      </c>
      <c r="C62" s="16">
        <f t="shared" si="7"/>
        <v>329.20000000000005</v>
      </c>
      <c r="D62" s="16">
        <f>'4 pr._savarankiškos f-jos'!E179+'6 pr._mokinio krepšelis'!E44+'9 pr._įstaigų pajamos'!E89+'7 pr._kita dotacija'!E202+'11 pr._apyvartinės lėšos'!E55+'11 pr._apyvartinės lėšos'!E106</f>
        <v>329.20000000000005</v>
      </c>
      <c r="E62" s="16">
        <f>'4 pr._savarankiškos f-jos'!F179+'6 pr._mokinio krepšelis'!F44+'9 pr._įstaigų pajamos'!F89+'7 pr._kita dotacija'!F202+'11 pr._apyvartinės lėšos'!F55+'11 pr._apyvartinės lėšos'!F106</f>
        <v>192.1</v>
      </c>
      <c r="F62" s="16">
        <f>'4 pr._savarankiškos f-jos'!G179+'6 pr._mokinio krepšelis'!G44+'9 pr._įstaigų pajamos'!G89+'7 pr._kita dotacija'!G202+'11 pr._apyvartinės lėšos'!G55+'11 pr._apyvartinės lėšos'!G106</f>
        <v>0</v>
      </c>
      <c r="G62" s="10">
        <f t="shared" si="11"/>
        <v>0.4</v>
      </c>
      <c r="H62" s="10">
        <f>'4 pr._savarankiškos f-jos'!I179+'6 pr._mokinio krepšelis'!I44+'9 pr._įstaigų pajamos'!I89+'7 pr._kita dotacija'!I202+'11 pr._apyvartinės lėšos'!I55+'11 pr._apyvartinės lėšos'!I106</f>
        <v>0.4</v>
      </c>
      <c r="I62" s="10">
        <f>'4 pr._savarankiškos f-jos'!J179+'6 pr._mokinio krepšelis'!J44+'9 pr._įstaigų pajamos'!J89+'7 pr._kita dotacija'!J202+'11 pr._apyvartinės lėšos'!J55+'11 pr._apyvartinės lėšos'!J106</f>
        <v>-5.2</v>
      </c>
      <c r="J62" s="10">
        <f>'4 pr._savarankiškos f-jos'!K179+'6 pr._mokinio krepšelis'!K44+'9 pr._įstaigų pajamos'!K89+'7 pr._kita dotacija'!K202+'11 pr._apyvartinės lėšos'!K55+'11 pr._apyvartinės lėšos'!K106</f>
        <v>0</v>
      </c>
      <c r="K62" s="94">
        <f t="shared" si="12"/>
        <v>329.6</v>
      </c>
      <c r="L62" s="94">
        <f>'4 pr._savarankiškos f-jos'!M179+'6 pr._mokinio krepšelis'!M44+'9 pr._įstaigų pajamos'!M89+'7 pr._kita dotacija'!M202+'11 pr._apyvartinės lėšos'!M55+'11 pr._apyvartinės lėšos'!M106</f>
        <v>329.6</v>
      </c>
      <c r="M62" s="94">
        <f>'4 pr._savarankiškos f-jos'!N179+'6 pr._mokinio krepšelis'!N44+'9 pr._įstaigų pajamos'!N89+'7 pr._kita dotacija'!N202+'11 pr._apyvartinės lėšos'!N55+'11 pr._apyvartinės lėšos'!N106</f>
        <v>186.89999999999998</v>
      </c>
      <c r="N62" s="94">
        <f>'4 pr._savarankiškos f-jos'!O179+'6 pr._mokinio krepšelis'!O44+'9 pr._įstaigų pajamos'!O89+'7 pr._kita dotacija'!O202+'11 pr._apyvartinės lėšos'!O55+'11 pr._apyvartinės lėšos'!O106</f>
        <v>0</v>
      </c>
    </row>
    <row r="63" spans="1:14" ht="15" customHeight="1" x14ac:dyDescent="0.25">
      <c r="A63" s="5" t="s">
        <v>155</v>
      </c>
      <c r="B63" s="29" t="s">
        <v>38</v>
      </c>
      <c r="C63" s="16">
        <f t="shared" si="7"/>
        <v>560.70000000000005</v>
      </c>
      <c r="D63" s="16">
        <f>'4 pr._savarankiškos f-jos'!E180+'6 pr._mokinio krepšelis'!E45+'9 pr._įstaigų pajamos'!E90+'7 pr._kita dotacija'!E206+'11 pr._apyvartinės lėšos'!E56+'11 pr._apyvartinės lėšos'!E107</f>
        <v>560.70000000000005</v>
      </c>
      <c r="E63" s="16">
        <f>'4 pr._savarankiškos f-jos'!F180+'6 pr._mokinio krepšelis'!F45+'9 pr._įstaigų pajamos'!F90+'7 pr._kita dotacija'!F206+'11 pr._apyvartinės lėšos'!F56+'11 pr._apyvartinės lėšos'!F107</f>
        <v>326.2</v>
      </c>
      <c r="F63" s="16">
        <f>'4 pr._savarankiškos f-jos'!G180+'6 pr._mokinio krepšelis'!G45+'9 pr._įstaigų pajamos'!G90+'7 pr._kita dotacija'!G206+'11 pr._apyvartinės lėšos'!G56+'11 pr._apyvartinės lėšos'!G107</f>
        <v>0</v>
      </c>
      <c r="G63" s="10">
        <f t="shared" si="11"/>
        <v>0</v>
      </c>
      <c r="H63" s="10">
        <f>'4 pr._savarankiškos f-jos'!I180+'6 pr._mokinio krepšelis'!I45+'9 pr._įstaigų pajamos'!I90+'7 pr._kita dotacija'!I206+'11 pr._apyvartinės lėšos'!I56+'11 pr._apyvartinės lėšos'!I107</f>
        <v>0</v>
      </c>
      <c r="I63" s="10">
        <f>'4 pr._savarankiškos f-jos'!J180+'6 pr._mokinio krepšelis'!J45+'9 pr._įstaigų pajamos'!J90+'7 pr._kita dotacija'!J206+'11 pr._apyvartinės lėšos'!J56+'11 pr._apyvartinės lėšos'!J107</f>
        <v>-0.9</v>
      </c>
      <c r="J63" s="10">
        <f>'4 pr._savarankiškos f-jos'!K180+'6 pr._mokinio krepšelis'!K45+'9 pr._įstaigų pajamos'!K90+'7 pr._kita dotacija'!K206+'11 pr._apyvartinės lėšos'!K56+'11 pr._apyvartinės lėšos'!K107</f>
        <v>0</v>
      </c>
      <c r="K63" s="94">
        <f t="shared" si="12"/>
        <v>560.70000000000005</v>
      </c>
      <c r="L63" s="94">
        <f>'4 pr._savarankiškos f-jos'!M180+'6 pr._mokinio krepšelis'!M45+'9 pr._įstaigų pajamos'!M90+'7 pr._kita dotacija'!M206+'11 pr._apyvartinės lėšos'!M56+'11 pr._apyvartinės lėšos'!M107</f>
        <v>560.70000000000005</v>
      </c>
      <c r="M63" s="94">
        <f>'4 pr._savarankiškos f-jos'!N180+'6 pr._mokinio krepšelis'!N45+'9 pr._įstaigų pajamos'!N90+'7 pr._kita dotacija'!N206+'11 pr._apyvartinės lėšos'!N56+'11 pr._apyvartinės lėšos'!N107</f>
        <v>325.3</v>
      </c>
      <c r="N63" s="94">
        <f>'4 pr._savarankiškos f-jos'!O180+'6 pr._mokinio krepšelis'!O45+'9 pr._įstaigų pajamos'!O90+'7 pr._kita dotacija'!O206+'11 pr._apyvartinės lėšos'!O56+'11 pr._apyvartinės lėšos'!O107</f>
        <v>0</v>
      </c>
    </row>
    <row r="64" spans="1:14" ht="15" customHeight="1" x14ac:dyDescent="0.25">
      <c r="A64" s="5" t="s">
        <v>156</v>
      </c>
      <c r="B64" s="29" t="s">
        <v>37</v>
      </c>
      <c r="C64" s="16">
        <f t="shared" si="7"/>
        <v>319.59999999999991</v>
      </c>
      <c r="D64" s="16">
        <f>'4 pr._savarankiškos f-jos'!E181+'6 pr._mokinio krepšelis'!E46+'9 pr._įstaigų pajamos'!E91+'7 pr._kita dotacija'!E210+'11 pr._apyvartinės lėšos'!E108+'11 pr._apyvartinės lėšos'!E57</f>
        <v>319.59999999999991</v>
      </c>
      <c r="E64" s="16">
        <f>'4 pr._savarankiškos f-jos'!F181+'6 pr._mokinio krepšelis'!F46+'9 pr._įstaigų pajamos'!F91+'7 pr._kita dotacija'!F210+'11 pr._apyvartinės lėšos'!F108+'11 pr._apyvartinės lėšos'!F57</f>
        <v>194.5</v>
      </c>
      <c r="F64" s="16">
        <f>'4 pr._savarankiškos f-jos'!G181+'6 pr._mokinio krepšelis'!G46+'9 pr._įstaigų pajamos'!G91+'7 pr._kita dotacija'!G210+'11 pr._apyvartinės lėšos'!G108+'11 pr._apyvartinės lėšos'!G57</f>
        <v>0</v>
      </c>
      <c r="G64" s="10">
        <f t="shared" si="11"/>
        <v>0</v>
      </c>
      <c r="H64" s="10">
        <f>'4 pr._savarankiškos f-jos'!I181+'6 pr._mokinio krepšelis'!I46+'9 pr._įstaigų pajamos'!I91+'7 pr._kita dotacija'!I210+'11 pr._apyvartinės lėšos'!I108+'11 pr._apyvartinės lėšos'!I57</f>
        <v>0</v>
      </c>
      <c r="I64" s="10">
        <f>'4 pr._savarankiškos f-jos'!J181+'6 pr._mokinio krepšelis'!J46+'9 pr._įstaigų pajamos'!J91+'7 pr._kita dotacija'!J210+'11 pr._apyvartinės lėšos'!J108+'11 pr._apyvartinės lėšos'!J57</f>
        <v>-2.8</v>
      </c>
      <c r="J64" s="10">
        <f>'4 pr._savarankiškos f-jos'!K181+'6 pr._mokinio krepšelis'!K46+'9 pr._įstaigų pajamos'!K91+'7 pr._kita dotacija'!K210+'11 pr._apyvartinės lėšos'!K108+'11 pr._apyvartinės lėšos'!K57</f>
        <v>0</v>
      </c>
      <c r="K64" s="94">
        <f t="shared" si="12"/>
        <v>319.59999999999991</v>
      </c>
      <c r="L64" s="94">
        <f>'4 pr._savarankiškos f-jos'!M181+'6 pr._mokinio krepšelis'!M46+'9 pr._įstaigų pajamos'!M91+'7 pr._kita dotacija'!M210+'11 pr._apyvartinės lėšos'!M108+'11 pr._apyvartinės lėšos'!M57</f>
        <v>319.59999999999991</v>
      </c>
      <c r="M64" s="94">
        <f>'4 pr._savarankiškos f-jos'!N181+'6 pr._mokinio krepšelis'!N46+'9 pr._įstaigų pajamos'!N91+'7 pr._kita dotacija'!N210+'11 pr._apyvartinės lėšos'!N108+'11 pr._apyvartinės lėšos'!N57</f>
        <v>191.70000000000002</v>
      </c>
      <c r="N64" s="94">
        <f>'4 pr._savarankiškos f-jos'!O181+'6 pr._mokinio krepšelis'!O46+'9 pr._įstaigų pajamos'!O91+'7 pr._kita dotacija'!O210+'11 pr._apyvartinės lėšos'!O108+'11 pr._apyvartinės lėšos'!O57</f>
        <v>0</v>
      </c>
    </row>
    <row r="65" spans="1:15" ht="15" customHeight="1" x14ac:dyDescent="0.25">
      <c r="A65" s="5" t="s">
        <v>110</v>
      </c>
      <c r="B65" s="35" t="s">
        <v>35</v>
      </c>
      <c r="C65" s="16">
        <f t="shared" si="7"/>
        <v>578.29999999999995</v>
      </c>
      <c r="D65" s="16">
        <f>'4 pr._savarankiškos f-jos'!E182+'6 pr._mokinio krepšelis'!E47+'9 pr._įstaigų pajamos'!E92+'7 pr._kita dotacija'!E214+'11 pr._apyvartinės lėšos'!E58+'11 pr._apyvartinės lėšos'!E109</f>
        <v>578.29999999999995</v>
      </c>
      <c r="E65" s="16">
        <f>'4 pr._savarankiškos f-jos'!F182+'6 pr._mokinio krepšelis'!F47+'9 pr._įstaigų pajamos'!F92+'7 pr._kita dotacija'!F214+'11 pr._apyvartinės lėšos'!F58+'11 pr._apyvartinės lėšos'!F109</f>
        <v>306.89999999999998</v>
      </c>
      <c r="F65" s="16">
        <f>'4 pr._savarankiškos f-jos'!G182+'6 pr._mokinio krepšelis'!G47+'9 pr._įstaigų pajamos'!G92+'7 pr._kita dotacija'!G214+'11 pr._apyvartinės lėšos'!G58+'11 pr._apyvartinės lėšos'!G109</f>
        <v>0</v>
      </c>
      <c r="G65" s="10">
        <f t="shared" si="11"/>
        <v>0</v>
      </c>
      <c r="H65" s="10">
        <f>'4 pr._savarankiškos f-jos'!I182+'6 pr._mokinio krepšelis'!I47+'9 pr._įstaigų pajamos'!I92+'7 pr._kita dotacija'!I214+'11 pr._apyvartinės lėšos'!I58+'11 pr._apyvartinės lėšos'!I109</f>
        <v>0</v>
      </c>
      <c r="I65" s="10">
        <f>'4 pr._savarankiškos f-jos'!J182+'6 pr._mokinio krepšelis'!J47+'9 pr._įstaigų pajamos'!J92+'7 pr._kita dotacija'!J214+'11 pr._apyvartinės lėšos'!J58+'11 pr._apyvartinės lėšos'!J109</f>
        <v>-4.9000000000000004</v>
      </c>
      <c r="J65" s="10">
        <f>'4 pr._savarankiškos f-jos'!K182+'6 pr._mokinio krepšelis'!K47+'9 pr._įstaigų pajamos'!K92+'7 pr._kita dotacija'!K214+'11 pr._apyvartinės lėšos'!K58+'11 pr._apyvartinės lėšos'!K109</f>
        <v>0</v>
      </c>
      <c r="K65" s="94">
        <f t="shared" si="12"/>
        <v>578.29999999999995</v>
      </c>
      <c r="L65" s="94">
        <f>'4 pr._savarankiškos f-jos'!M182+'6 pr._mokinio krepšelis'!M47+'9 pr._įstaigų pajamos'!M92+'7 pr._kita dotacija'!M214+'11 pr._apyvartinės lėšos'!M58+'11 pr._apyvartinės lėšos'!M109</f>
        <v>578.29999999999995</v>
      </c>
      <c r="M65" s="94">
        <f>'4 pr._savarankiškos f-jos'!N182+'6 pr._mokinio krepšelis'!N47+'9 pr._įstaigų pajamos'!N92+'7 pr._kita dotacija'!N214+'11 pr._apyvartinės lėšos'!N58+'11 pr._apyvartinės lėšos'!N109</f>
        <v>302</v>
      </c>
      <c r="N65" s="94">
        <f>'4 pr._savarankiškos f-jos'!O182+'6 pr._mokinio krepšelis'!O47+'9 pr._įstaigų pajamos'!O92+'7 pr._kita dotacija'!O214+'11 pr._apyvartinės lėšos'!O58+'11 pr._apyvartinės lėšos'!O109</f>
        <v>0</v>
      </c>
    </row>
    <row r="66" spans="1:15" ht="15" customHeight="1" x14ac:dyDescent="0.25">
      <c r="A66" s="5" t="s">
        <v>157</v>
      </c>
      <c r="B66" s="36" t="s">
        <v>39</v>
      </c>
      <c r="C66" s="16">
        <f t="shared" si="7"/>
        <v>117.8</v>
      </c>
      <c r="D66" s="16">
        <f>'4 pr._savarankiškos f-jos'!E183+'6 pr._mokinio krepšelis'!E48+'9 pr._įstaigų pajamos'!E93+'7 pr._kita dotacija'!E218+'11 pr._apyvartinės lėšos'!E59</f>
        <v>117.8</v>
      </c>
      <c r="E66" s="16">
        <f>'4 pr._savarankiškos f-jos'!F183+'6 pr._mokinio krepšelis'!F48+'9 pr._įstaigų pajamos'!F93+'7 pr._kita dotacija'!F218+'11 pr._apyvartinės lėšos'!F59</f>
        <v>76.099999999999994</v>
      </c>
      <c r="F66" s="16">
        <f>'4 pr._savarankiškos f-jos'!G183+'6 pr._mokinio krepšelis'!G48+'9 pr._įstaigų pajamos'!G93+'7 pr._kita dotacija'!G218+'11 pr._apyvartinės lėšos'!G59</f>
        <v>0</v>
      </c>
      <c r="G66" s="10">
        <f t="shared" si="11"/>
        <v>0</v>
      </c>
      <c r="H66" s="10">
        <f>'4 pr._savarankiškos f-jos'!I183+'6 pr._mokinio krepšelis'!I48+'9 pr._įstaigų pajamos'!I93+'7 pr._kita dotacija'!I218+'11 pr._apyvartinės lėšos'!I59</f>
        <v>0</v>
      </c>
      <c r="I66" s="10">
        <f>'4 pr._savarankiškos f-jos'!J183+'6 pr._mokinio krepšelis'!J48+'9 pr._įstaigų pajamos'!J93+'7 pr._kita dotacija'!J218+'11 pr._apyvartinės lėšos'!J59</f>
        <v>-1.4</v>
      </c>
      <c r="J66" s="10">
        <f>'4 pr._savarankiškos f-jos'!K183+'6 pr._mokinio krepšelis'!K48+'9 pr._įstaigų pajamos'!K93+'7 pr._kita dotacija'!K218+'11 pr._apyvartinės lėšos'!K59</f>
        <v>0</v>
      </c>
      <c r="K66" s="94">
        <f t="shared" si="12"/>
        <v>117.8</v>
      </c>
      <c r="L66" s="94">
        <f>'4 pr._savarankiškos f-jos'!M183+'6 pr._mokinio krepšelis'!M48+'9 pr._įstaigų pajamos'!M93+'7 pr._kita dotacija'!M218+'11 pr._apyvartinės lėšos'!M59</f>
        <v>117.8</v>
      </c>
      <c r="M66" s="94">
        <f>'4 pr._savarankiškos f-jos'!N183+'6 pr._mokinio krepšelis'!N48+'9 pr._įstaigų pajamos'!N93+'7 pr._kita dotacija'!N218+'11 pr._apyvartinės lėšos'!N59</f>
        <v>74.699999999999989</v>
      </c>
      <c r="N66" s="94">
        <f>'4 pr._savarankiškos f-jos'!O183+'6 pr._mokinio krepšelis'!O48+'9 pr._įstaigų pajamos'!O93+'7 pr._kita dotacija'!O218+'11 pr._apyvartinės lėšos'!O59</f>
        <v>0</v>
      </c>
    </row>
    <row r="67" spans="1:15" ht="15" customHeight="1" x14ac:dyDescent="0.25">
      <c r="A67" s="5" t="s">
        <v>158</v>
      </c>
      <c r="B67" s="36" t="s">
        <v>40</v>
      </c>
      <c r="C67" s="16">
        <f t="shared" si="7"/>
        <v>173.5</v>
      </c>
      <c r="D67" s="16">
        <f>'4 pr._savarankiškos f-jos'!E184+'6 pr._mokinio krepšelis'!E49+'9 pr._įstaigų pajamos'!E94+'7 pr._kita dotacija'!E222+'11 pr._apyvartinės lėšos'!E60+'11 pr._apyvartinės lėšos'!E110</f>
        <v>173.5</v>
      </c>
      <c r="E67" s="16">
        <f>'4 pr._savarankiškos f-jos'!F184+'6 pr._mokinio krepšelis'!F49+'9 pr._įstaigų pajamos'!F94+'7 pr._kita dotacija'!F222+'11 pr._apyvartinės lėšos'!F60+'11 pr._apyvartinės lėšos'!F110</f>
        <v>106.4</v>
      </c>
      <c r="F67" s="16">
        <f>'4 pr._savarankiškos f-jos'!G184+'6 pr._mokinio krepšelis'!G49+'9 pr._įstaigų pajamos'!G94+'7 pr._kita dotacija'!G222+'11 pr._apyvartinės lėšos'!G60+'11 pr._apyvartinės lėšos'!G110</f>
        <v>0</v>
      </c>
      <c r="G67" s="10">
        <f t="shared" si="11"/>
        <v>0</v>
      </c>
      <c r="H67" s="10">
        <f>'4 pr._savarankiškos f-jos'!I184+'6 pr._mokinio krepšelis'!I49+'9 pr._įstaigų pajamos'!I94+'7 pr._kita dotacija'!I222+'11 pr._apyvartinės lėšos'!I60+'11 pr._apyvartinės lėšos'!I110</f>
        <v>0</v>
      </c>
      <c r="I67" s="10">
        <f>'4 pr._savarankiškos f-jos'!J184+'6 pr._mokinio krepšelis'!J49+'9 pr._įstaigų pajamos'!J94+'7 pr._kita dotacija'!J222+'11 pr._apyvartinės lėšos'!J60+'11 pr._apyvartinės lėšos'!J110</f>
        <v>0</v>
      </c>
      <c r="J67" s="10">
        <f>'4 pr._savarankiškos f-jos'!K184+'6 pr._mokinio krepšelis'!K49+'9 pr._įstaigų pajamos'!K94+'7 pr._kita dotacija'!K222+'11 pr._apyvartinės lėšos'!K60+'11 pr._apyvartinės lėšos'!K110</f>
        <v>0</v>
      </c>
      <c r="K67" s="94">
        <f t="shared" si="12"/>
        <v>173.5</v>
      </c>
      <c r="L67" s="94">
        <f>'4 pr._savarankiškos f-jos'!M184+'6 pr._mokinio krepšelis'!M49+'9 pr._įstaigų pajamos'!M94+'7 pr._kita dotacija'!M222+'11 pr._apyvartinės lėšos'!M60+'11 pr._apyvartinės lėšos'!M110</f>
        <v>173.5</v>
      </c>
      <c r="M67" s="94">
        <f>'4 pr._savarankiškos f-jos'!N184+'6 pr._mokinio krepšelis'!N49+'9 pr._įstaigų pajamos'!N94+'7 pr._kita dotacija'!N222+'11 pr._apyvartinės lėšos'!N60+'11 pr._apyvartinės lėšos'!N110</f>
        <v>106.4</v>
      </c>
      <c r="N67" s="94">
        <f>'4 pr._savarankiškos f-jos'!O184+'6 pr._mokinio krepšelis'!O49+'9 pr._įstaigų pajamos'!O94+'7 pr._kita dotacija'!O222+'11 pr._apyvartinės lėšos'!O60+'11 pr._apyvartinės lėšos'!O110</f>
        <v>0</v>
      </c>
    </row>
    <row r="68" spans="1:15" ht="15" customHeight="1" x14ac:dyDescent="0.25">
      <c r="A68" s="5" t="s">
        <v>111</v>
      </c>
      <c r="B68" s="35" t="s">
        <v>49</v>
      </c>
      <c r="C68" s="16">
        <f t="shared" si="7"/>
        <v>78.40000000000002</v>
      </c>
      <c r="D68" s="16">
        <f>'4 pr._savarankiškos f-jos'!E185+'6 pr._mokinio krepšelis'!E50+'9 pr._įstaigų pajamos'!E95+'7 pr._kita dotacija'!E226+'11 pr._apyvartinės lėšos'!E111</f>
        <v>78.40000000000002</v>
      </c>
      <c r="E68" s="16">
        <f>'4 pr._savarankiškos f-jos'!F185+'6 pr._mokinio krepšelis'!F50+'9 pr._įstaigų pajamos'!F95+'7 pr._kita dotacija'!F226+'11 pr._apyvartinės lėšos'!F111</f>
        <v>57.300000000000011</v>
      </c>
      <c r="F68" s="16">
        <f>'4 pr._savarankiškos f-jos'!G185+'6 pr._mokinio krepšelis'!G50+'9 pr._įstaigų pajamos'!G95+'7 pr._kita dotacija'!G226+'11 pr._apyvartinės lėšos'!G111</f>
        <v>0</v>
      </c>
      <c r="G68" s="10">
        <f t="shared" si="11"/>
        <v>0</v>
      </c>
      <c r="H68" s="10">
        <f>'4 pr._savarankiškos f-jos'!I185+'6 pr._mokinio krepšelis'!I50+'9 pr._įstaigų pajamos'!I95+'7 pr._kita dotacija'!I226+'11 pr._apyvartinės lėšos'!I111</f>
        <v>0</v>
      </c>
      <c r="I68" s="10">
        <f>'4 pr._savarankiškos f-jos'!J185+'6 pr._mokinio krepšelis'!J50+'9 pr._įstaigų pajamos'!J95+'7 pr._kita dotacija'!J226+'11 pr._apyvartinės lėšos'!J111</f>
        <v>0.2</v>
      </c>
      <c r="J68" s="10">
        <f>'4 pr._savarankiškos f-jos'!K185+'6 pr._mokinio krepšelis'!K50+'9 pr._įstaigų pajamos'!K95+'7 pr._kita dotacija'!K226+'11 pr._apyvartinės lėšos'!K111</f>
        <v>0</v>
      </c>
      <c r="K68" s="94">
        <f t="shared" si="12"/>
        <v>78.40000000000002</v>
      </c>
      <c r="L68" s="94">
        <f>'4 pr._savarankiškos f-jos'!M185+'6 pr._mokinio krepšelis'!M50+'9 pr._įstaigų pajamos'!M95+'7 pr._kita dotacija'!M226+'11 pr._apyvartinės lėšos'!M111</f>
        <v>78.40000000000002</v>
      </c>
      <c r="M68" s="94">
        <f>'4 pr._savarankiškos f-jos'!N185+'6 pr._mokinio krepšelis'!N50+'9 pr._įstaigų pajamos'!N95+'7 pr._kita dotacija'!N226+'11 pr._apyvartinės lėšos'!N111</f>
        <v>57.500000000000007</v>
      </c>
      <c r="N68" s="94">
        <f>'4 pr._savarankiškos f-jos'!O185+'6 pr._mokinio krepšelis'!O50+'9 pr._įstaigų pajamos'!O95+'7 pr._kita dotacija'!O226+'11 pr._apyvartinės lėšos'!O111</f>
        <v>0</v>
      </c>
    </row>
    <row r="69" spans="1:15" ht="15" customHeight="1" x14ac:dyDescent="0.25">
      <c r="A69" s="5" t="s">
        <v>112</v>
      </c>
      <c r="B69" s="35" t="s">
        <v>48</v>
      </c>
      <c r="C69" s="16">
        <f t="shared" si="7"/>
        <v>595.9</v>
      </c>
      <c r="D69" s="16">
        <f>'4 pr._savarankiškos f-jos'!E186+'6 pr._mokinio krepšelis'!E51+'9 pr._įstaigų pajamos'!E96+'7 pr._kita dotacija'!E228+'11 pr._apyvartinės lėšos'!E112</f>
        <v>595.9</v>
      </c>
      <c r="E69" s="16">
        <f>'4 pr._savarankiškos f-jos'!F186+'6 pr._mokinio krepšelis'!F51+'9 pr._įstaigų pajamos'!F96+'7 pr._kita dotacija'!F228+'11 pr._apyvartinės lėšos'!F112</f>
        <v>441.5</v>
      </c>
      <c r="F69" s="16">
        <f>'4 pr._savarankiškos f-jos'!G186+'6 pr._mokinio krepšelis'!G51+'9 pr._įstaigų pajamos'!G96+'7 pr._kita dotacija'!G228+'11 pr._apyvartinės lėšos'!G112</f>
        <v>0</v>
      </c>
      <c r="G69" s="10">
        <f t="shared" si="11"/>
        <v>0.1</v>
      </c>
      <c r="H69" s="10">
        <f>'4 pr._savarankiškos f-jos'!I186+'6 pr._mokinio krepšelis'!I51+'9 pr._įstaigų pajamos'!I96+'7 pr._kita dotacija'!I228+'11 pr._apyvartinės lėšos'!I112</f>
        <v>0.1</v>
      </c>
      <c r="I69" s="10">
        <f>'4 pr._savarankiškos f-jos'!J186+'6 pr._mokinio krepšelis'!J51+'9 pr._įstaigų pajamos'!J96+'7 pr._kita dotacija'!J228+'11 pr._apyvartinės lėšos'!J112</f>
        <v>0.4</v>
      </c>
      <c r="J69" s="10">
        <f>'4 pr._savarankiškos f-jos'!K186+'6 pr._mokinio krepšelis'!K51+'9 pr._įstaigų pajamos'!K96+'7 pr._kita dotacija'!K228+'11 pr._apyvartinės lėšos'!K112</f>
        <v>0</v>
      </c>
      <c r="K69" s="94">
        <f t="shared" si="12"/>
        <v>596</v>
      </c>
      <c r="L69" s="94">
        <f>'4 pr._savarankiškos f-jos'!M186+'6 pr._mokinio krepšelis'!M51+'9 pr._įstaigų pajamos'!M96+'7 pr._kita dotacija'!M228+'11 pr._apyvartinės lėšos'!M112</f>
        <v>596</v>
      </c>
      <c r="M69" s="94">
        <f>'4 pr._savarankiškos f-jos'!N186+'6 pr._mokinio krepšelis'!N51+'9 pr._įstaigų pajamos'!N96+'7 pr._kita dotacija'!N228+'11 pr._apyvartinės lėšos'!N112</f>
        <v>441.9</v>
      </c>
      <c r="N69" s="94">
        <f>'4 pr._savarankiškos f-jos'!O186+'6 pr._mokinio krepšelis'!O51+'9 pr._įstaigų pajamos'!O96+'7 pr._kita dotacija'!O228+'11 pr._apyvartinės lėšos'!O112</f>
        <v>0</v>
      </c>
    </row>
    <row r="70" spans="1:15" ht="15" customHeight="1" x14ac:dyDescent="0.25">
      <c r="A70" s="5" t="s">
        <v>113</v>
      </c>
      <c r="B70" s="35" t="s">
        <v>65</v>
      </c>
      <c r="C70" s="16">
        <f t="shared" si="7"/>
        <v>76.8</v>
      </c>
      <c r="D70" s="16">
        <f>'4 pr._savarankiškos f-jos'!E187+'6 pr._mokinio krepšelis'!E52+'9 pr._įstaigų pajamos'!E97+'7 pr._kita dotacija'!E232+'11 pr._apyvartinės lėšos'!E113</f>
        <v>76.8</v>
      </c>
      <c r="E70" s="16">
        <f>'4 pr._savarankiškos f-jos'!F187+'6 pr._mokinio krepšelis'!F52+'9 pr._įstaigų pajamos'!F97+'7 pr._kita dotacija'!F232+'11 pr._apyvartinės lėšos'!F113</f>
        <v>50.599999999999994</v>
      </c>
      <c r="F70" s="16">
        <f>'4 pr._savarankiškos f-jos'!G187+'6 pr._mokinio krepšelis'!G52+'9 pr._įstaigų pajamos'!G97+'7 pr._kita dotacija'!G232+'11 pr._apyvartinės lėšos'!G113</f>
        <v>0</v>
      </c>
      <c r="G70" s="10">
        <f t="shared" si="11"/>
        <v>0</v>
      </c>
      <c r="H70" s="10">
        <f>'4 pr._savarankiškos f-jos'!I187+'6 pr._mokinio krepšelis'!I52+'9 pr._įstaigų pajamos'!I97+'7 pr._kita dotacija'!I232+'11 pr._apyvartinės lėšos'!I113</f>
        <v>0</v>
      </c>
      <c r="I70" s="10">
        <f>'4 pr._savarankiškos f-jos'!J187+'6 pr._mokinio krepšelis'!J52+'9 pr._įstaigų pajamos'!J97+'7 pr._kita dotacija'!J232+'11 pr._apyvartinės lėšos'!J113</f>
        <v>2</v>
      </c>
      <c r="J70" s="10">
        <f>'4 pr._savarankiškos f-jos'!K187+'6 pr._mokinio krepšelis'!K52+'9 pr._įstaigų pajamos'!K97+'7 pr._kita dotacija'!K232+'11 pr._apyvartinės lėšos'!K113</f>
        <v>0</v>
      </c>
      <c r="K70" s="94">
        <f t="shared" si="12"/>
        <v>76.8</v>
      </c>
      <c r="L70" s="94">
        <f>'4 pr._savarankiškos f-jos'!M187+'6 pr._mokinio krepšelis'!M52+'9 pr._įstaigų pajamos'!M97+'7 pr._kita dotacija'!M232+'11 pr._apyvartinės lėšos'!M113</f>
        <v>76.8</v>
      </c>
      <c r="M70" s="94">
        <f>'4 pr._savarankiškos f-jos'!N187+'6 pr._mokinio krepšelis'!N52+'9 pr._įstaigų pajamos'!N97+'7 pr._kita dotacija'!N232+'11 pr._apyvartinės lėšos'!N113</f>
        <v>52.599999999999994</v>
      </c>
      <c r="N70" s="94">
        <f>'4 pr._savarankiškos f-jos'!O187+'6 pr._mokinio krepšelis'!O52+'9 pr._įstaigų pajamos'!O97+'7 pr._kita dotacija'!O232+'11 pr._apyvartinės lėšos'!O113</f>
        <v>0</v>
      </c>
    </row>
    <row r="71" spans="1:15" ht="15" customHeight="1" x14ac:dyDescent="0.25">
      <c r="A71" s="5" t="s">
        <v>114</v>
      </c>
      <c r="B71" s="35" t="s">
        <v>50</v>
      </c>
      <c r="C71" s="16">
        <f t="shared" si="7"/>
        <v>186.79999999999998</v>
      </c>
      <c r="D71" s="16">
        <f>'4 pr._savarankiškos f-jos'!E188+'6 pr._mokinio krepšelis'!E53+'9 pr._įstaigų pajamos'!E98+'11 pr._apyvartinės lėšos'!E114+'11 pr._apyvartinės lėšos'!E61+'7 pr._kita dotacija'!E236</f>
        <v>186.79999999999998</v>
      </c>
      <c r="E71" s="16">
        <f>'4 pr._savarankiškos f-jos'!F188+'6 pr._mokinio krepšelis'!F53+'9 pr._įstaigų pajamos'!F98+'11 pr._apyvartinės lėšos'!F114+'11 pr._apyvartinės lėšos'!F61+'7 pr._kita dotacija'!F236</f>
        <v>113.39999999999999</v>
      </c>
      <c r="F71" s="16">
        <f>'4 pr._savarankiškos f-jos'!G188+'6 pr._mokinio krepšelis'!G53+'9 pr._įstaigų pajamos'!G98+'11 pr._apyvartinės lėšos'!G114+'11 pr._apyvartinės lėšos'!G61+'7 pr._kita dotacija'!G236</f>
        <v>0</v>
      </c>
      <c r="G71" s="10">
        <f t="shared" si="11"/>
        <v>0</v>
      </c>
      <c r="H71" s="10">
        <f>'4 pr._savarankiškos f-jos'!I188+'6 pr._mokinio krepšelis'!I53+'9 pr._įstaigų pajamos'!I98+'11 pr._apyvartinės lėšos'!I114+'11 pr._apyvartinės lėšos'!I61+'7 pr._kita dotacija'!I236</f>
        <v>0</v>
      </c>
      <c r="I71" s="10">
        <f>'4 pr._savarankiškos f-jos'!J188+'6 pr._mokinio krepšelis'!J53+'9 pr._įstaigų pajamos'!J98+'11 pr._apyvartinės lėšos'!J114+'11 pr._apyvartinės lėšos'!J61+'7 pr._kita dotacija'!J236</f>
        <v>0.1</v>
      </c>
      <c r="J71" s="10">
        <f>'4 pr._savarankiškos f-jos'!K188+'6 pr._mokinio krepšelis'!K53+'9 pr._įstaigų pajamos'!K98+'11 pr._apyvartinės lėšos'!K114+'11 pr._apyvartinės lėšos'!K61+'7 pr._kita dotacija'!K236</f>
        <v>0</v>
      </c>
      <c r="K71" s="94">
        <f t="shared" si="12"/>
        <v>186.79999999999998</v>
      </c>
      <c r="L71" s="94">
        <f>'4 pr._savarankiškos f-jos'!M188+'6 pr._mokinio krepšelis'!M53+'9 pr._įstaigų pajamos'!M98+'11 pr._apyvartinės lėšos'!M114+'11 pr._apyvartinės lėšos'!M61+'7 pr._kita dotacija'!M236</f>
        <v>186.79999999999998</v>
      </c>
      <c r="M71" s="94">
        <f>'4 pr._savarankiškos f-jos'!N188+'6 pr._mokinio krepšelis'!N53+'9 pr._įstaigų pajamos'!N98+'11 pr._apyvartinės lėšos'!N114+'11 pr._apyvartinės lėšos'!N61+'7 pr._kita dotacija'!N236</f>
        <v>113.49999999999999</v>
      </c>
      <c r="N71" s="94">
        <f>'4 pr._savarankiškos f-jos'!O188+'6 pr._mokinio krepšelis'!O53+'9 pr._įstaigų pajamos'!O98+'11 pr._apyvartinės lėšos'!O114+'11 pr._apyvartinės lėšos'!O61+'7 pr._kita dotacija'!O236</f>
        <v>0</v>
      </c>
    </row>
    <row r="72" spans="1:15" ht="15" customHeight="1" x14ac:dyDescent="0.25">
      <c r="A72" s="5" t="s">
        <v>115</v>
      </c>
      <c r="B72" s="35" t="s">
        <v>167</v>
      </c>
      <c r="C72" s="16">
        <f t="shared" si="7"/>
        <v>433.50000000000006</v>
      </c>
      <c r="D72" s="16">
        <f>'4 pr._savarankiškos f-jos'!E189+'4 pr._savarankiškos f-jos'!E223+'6 pr._mokinio krepšelis'!E54+'7 pr._kita dotacija'!E240+'7 pr._kita dotacija'!E334+'9 pr._įstaigų pajamos'!E99+'9 pr._įstaigų pajamos'!E122+'11 pr._apyvartinės lėšos'!E62+'11 pr._apyvartinės lėšos'!E115+'11 pr._apyvartinės lėšos'!E123</f>
        <v>433.50000000000006</v>
      </c>
      <c r="E72" s="16">
        <f>'4 pr._savarankiškos f-jos'!F189+'4 pr._savarankiškos f-jos'!F223+'6 pr._mokinio krepšelis'!F54+'7 pr._kita dotacija'!F240+'7 pr._kita dotacija'!F334+'9 pr._įstaigų pajamos'!F99+'9 pr._įstaigų pajamos'!F122+'11 pr._apyvartinės lėšos'!F62+'11 pr._apyvartinės lėšos'!F115+'11 pr._apyvartinės lėšos'!F123</f>
        <v>287.90000000000003</v>
      </c>
      <c r="F72" s="16">
        <f>'4 pr._savarankiškos f-jos'!G189+'4 pr._savarankiškos f-jos'!G223+'6 pr._mokinio krepšelis'!G54+'7 pr._kita dotacija'!G240+'7 pr._kita dotacija'!G334+'9 pr._įstaigų pajamos'!G99+'9 pr._įstaigų pajamos'!G122+'11 pr._apyvartinės lėšos'!G62+'11 pr._apyvartinės lėšos'!G115+'11 pr._apyvartinės lėšos'!G123</f>
        <v>0</v>
      </c>
      <c r="G72" s="10">
        <f t="shared" si="11"/>
        <v>0</v>
      </c>
      <c r="H72" s="10">
        <f>'4 pr._savarankiškos f-jos'!I189+'4 pr._savarankiškos f-jos'!I223+'6 pr._mokinio krepšelis'!I54+'7 pr._kita dotacija'!I240+'7 pr._kita dotacija'!I334+'9 pr._įstaigų pajamos'!I99+'9 pr._įstaigų pajamos'!I122+'11 pr._apyvartinės lėšos'!I62+'11 pr._apyvartinės lėšos'!I115+'11 pr._apyvartinės lėšos'!I123</f>
        <v>0</v>
      </c>
      <c r="I72" s="10">
        <f>'4 pr._savarankiškos f-jos'!J189+'4 pr._savarankiškos f-jos'!J223+'6 pr._mokinio krepšelis'!J54+'7 pr._kita dotacija'!J240+'7 pr._kita dotacija'!J334+'9 pr._įstaigų pajamos'!J99+'9 pr._įstaigų pajamos'!J122+'11 pr._apyvartinės lėšos'!J62+'11 pr._apyvartinės lėšos'!J115+'11 pr._apyvartinės lėšos'!J123</f>
        <v>0</v>
      </c>
      <c r="J72" s="10">
        <f>'4 pr._savarankiškos f-jos'!K189+'4 pr._savarankiškos f-jos'!K223+'6 pr._mokinio krepšelis'!K54+'7 pr._kita dotacija'!K240+'7 pr._kita dotacija'!K334+'9 pr._įstaigų pajamos'!K99+'9 pr._įstaigų pajamos'!K122+'11 pr._apyvartinės lėšos'!K62+'11 pr._apyvartinės lėšos'!K115+'11 pr._apyvartinės lėšos'!K123</f>
        <v>0</v>
      </c>
      <c r="K72" s="94">
        <f t="shared" si="12"/>
        <v>433.50000000000006</v>
      </c>
      <c r="L72" s="94">
        <f>'4 pr._savarankiškos f-jos'!M189+'4 pr._savarankiškos f-jos'!M223+'6 pr._mokinio krepšelis'!M54+'7 pr._kita dotacija'!M240+'7 pr._kita dotacija'!M334+'9 pr._įstaigų pajamos'!M99+'9 pr._įstaigų pajamos'!M122+'11 pr._apyvartinės lėšos'!M62+'11 pr._apyvartinės lėšos'!M115+'11 pr._apyvartinės lėšos'!M123</f>
        <v>433.50000000000006</v>
      </c>
      <c r="M72" s="94">
        <f>'4 pr._savarankiškos f-jos'!N189+'4 pr._savarankiškos f-jos'!N223+'6 pr._mokinio krepšelis'!N54+'7 pr._kita dotacija'!N240+'7 pr._kita dotacija'!N334+'9 pr._įstaigų pajamos'!N99+'9 pr._įstaigų pajamos'!N122+'11 pr._apyvartinės lėšos'!N62+'11 pr._apyvartinės lėšos'!N115+'11 pr._apyvartinės lėšos'!N123</f>
        <v>287.90000000000003</v>
      </c>
      <c r="N72" s="94">
        <f>'4 pr._savarankiškos f-jos'!O189+'4 pr._savarankiškos f-jos'!O223+'6 pr._mokinio krepšelis'!O54+'7 pr._kita dotacija'!O240+'7 pr._kita dotacija'!O334+'9 pr._įstaigų pajamos'!O99+'9 pr._įstaigų pajamos'!O122+'11 pr._apyvartinės lėšos'!O62+'11 pr._apyvartinės lėšos'!O115+'11 pr._apyvartinės lėšos'!O123</f>
        <v>0</v>
      </c>
    </row>
    <row r="73" spans="1:15" s="37" customFormat="1" ht="15" customHeight="1" x14ac:dyDescent="0.25">
      <c r="A73" s="5" t="s">
        <v>166</v>
      </c>
      <c r="B73" s="35" t="s">
        <v>168</v>
      </c>
      <c r="C73" s="16">
        <f t="shared" si="7"/>
        <v>694.5</v>
      </c>
      <c r="D73" s="16">
        <f>'4 pr._savarankiškos f-jos'!E190+'6 pr._mokinio krepšelis'!E55+'7 pr._kita dotacija'!E246+'9 pr._įstaigų pajamos'!E100</f>
        <v>694.5</v>
      </c>
      <c r="E73" s="16">
        <f>'4 pr._savarankiškos f-jos'!F190+'6 pr._mokinio krepšelis'!F55+'7 pr._kita dotacija'!F246+'9 pr._įstaigų pajamos'!F100</f>
        <v>467.2</v>
      </c>
      <c r="F73" s="16">
        <f>'4 pr._savarankiškos f-jos'!G190+'6 pr._mokinio krepšelis'!G55+'7 pr._kita dotacija'!G246+'9 pr._įstaigų pajamos'!G100</f>
        <v>0</v>
      </c>
      <c r="G73" s="10">
        <f t="shared" si="11"/>
        <v>-1.2</v>
      </c>
      <c r="H73" s="10">
        <f>'4 pr._savarankiškos f-jos'!I190+'6 pr._mokinio krepšelis'!I55+'7 pr._kita dotacija'!I246+'9 pr._įstaigų pajamos'!I100</f>
        <v>-1.2</v>
      </c>
      <c r="I73" s="10">
        <f>'4 pr._savarankiškos f-jos'!J190+'6 pr._mokinio krepšelis'!J55+'7 pr._kita dotacija'!J246+'9 pr._įstaigų pajamos'!J100</f>
        <v>-10</v>
      </c>
      <c r="J73" s="10">
        <f>'4 pr._savarankiškos f-jos'!K190+'6 pr._mokinio krepšelis'!K55+'7 pr._kita dotacija'!K246+'9 pr._įstaigų pajamos'!K100</f>
        <v>0</v>
      </c>
      <c r="K73" s="94">
        <f t="shared" si="12"/>
        <v>693.3</v>
      </c>
      <c r="L73" s="94">
        <f>'4 pr._savarankiškos f-jos'!M190+'6 pr._mokinio krepšelis'!M55+'7 pr._kita dotacija'!M246+'9 pr._įstaigų pajamos'!M100</f>
        <v>693.3</v>
      </c>
      <c r="M73" s="94">
        <f>'4 pr._savarankiškos f-jos'!N190+'6 pr._mokinio krepšelis'!N55+'7 pr._kita dotacija'!N246+'9 pr._įstaigų pajamos'!N100</f>
        <v>457.2</v>
      </c>
      <c r="N73" s="94">
        <f>'4 pr._savarankiškos f-jos'!O190+'6 pr._mokinio krepšelis'!O55+'7 pr._kita dotacija'!O246+'9 pr._įstaigų pajamos'!O100</f>
        <v>0</v>
      </c>
      <c r="O73" s="2"/>
    </row>
    <row r="74" spans="1:15" ht="15" customHeight="1" x14ac:dyDescent="0.25">
      <c r="A74" s="5" t="s">
        <v>116</v>
      </c>
      <c r="B74" s="29" t="s">
        <v>27</v>
      </c>
      <c r="C74" s="16">
        <f t="shared" ref="C74:C83" si="13">D74+F74</f>
        <v>282.8</v>
      </c>
      <c r="D74" s="16">
        <f>'4 pr._savarankiškos f-jos'!E204+'9 pr._įstaigų pajamos'!E108+'7 pr._kita dotacija'!E279+'11 pr._apyvartinės lėšos'!E65</f>
        <v>282.8</v>
      </c>
      <c r="E74" s="16">
        <f>'4 pr._savarankiškos f-jos'!F204+'9 pr._įstaigų pajamos'!F108+'7 pr._kita dotacija'!F279+'11 pr._apyvartinės lėšos'!F65</f>
        <v>170</v>
      </c>
      <c r="F74" s="16">
        <f>'4 pr._savarankiškos f-jos'!G204+'9 pr._įstaigų pajamos'!G108+'7 pr._kita dotacija'!G279+'11 pr._apyvartinės lėšos'!G65</f>
        <v>0</v>
      </c>
      <c r="G74" s="10">
        <f t="shared" si="11"/>
        <v>0</v>
      </c>
      <c r="H74" s="10">
        <f>'4 pr._savarankiškos f-jos'!I204+'9 pr._įstaigų pajamos'!I108+'7 pr._kita dotacija'!I279+'11 pr._apyvartinės lėšos'!I65</f>
        <v>0</v>
      </c>
      <c r="I74" s="10">
        <f>'4 pr._savarankiškos f-jos'!J204+'9 pr._įstaigų pajamos'!J108+'7 pr._kita dotacija'!J279+'11 pr._apyvartinės lėšos'!J65</f>
        <v>3.9</v>
      </c>
      <c r="J74" s="10">
        <f>'4 pr._savarankiškos f-jos'!K204+'9 pr._įstaigų pajamos'!K108+'7 pr._kita dotacija'!K279+'11 pr._apyvartinės lėšos'!K65</f>
        <v>0</v>
      </c>
      <c r="K74" s="94">
        <f t="shared" si="12"/>
        <v>282.8</v>
      </c>
      <c r="L74" s="94">
        <f>'4 pr._savarankiškos f-jos'!M204+'9 pr._įstaigų pajamos'!M108+'7 pr._kita dotacija'!M279+'11 pr._apyvartinės lėšos'!M65</f>
        <v>282.8</v>
      </c>
      <c r="M74" s="94">
        <f>'4 pr._savarankiškos f-jos'!N204+'9 pr._įstaigų pajamos'!N108+'7 pr._kita dotacija'!N279+'11 pr._apyvartinės lėšos'!N65</f>
        <v>173.9</v>
      </c>
      <c r="N74" s="94">
        <f>'4 pr._savarankiškos f-jos'!O204+'9 pr._įstaigų pajamos'!O108+'7 pr._kita dotacija'!O279+'11 pr._apyvartinės lėšos'!O65</f>
        <v>0</v>
      </c>
    </row>
    <row r="75" spans="1:15" ht="15" customHeight="1" x14ac:dyDescent="0.25">
      <c r="A75" s="5" t="s">
        <v>117</v>
      </c>
      <c r="B75" s="29" t="s">
        <v>57</v>
      </c>
      <c r="C75" s="16">
        <f t="shared" si="13"/>
        <v>72.400000000000006</v>
      </c>
      <c r="D75" s="16">
        <f>'4 pr._savarankiškos f-jos'!E205+'9 pr._įstaigų pajamos'!E109+'7 pr._kita dotacija'!E283+'11 pr._apyvartinės lėšos'!E66+'11 pr._apyvartinės lėšos'!E118</f>
        <v>72.400000000000006</v>
      </c>
      <c r="E75" s="16">
        <f>'4 pr._savarankiškos f-jos'!F205+'9 pr._įstaigų pajamos'!F109+'7 pr._kita dotacija'!F283+'11 pr._apyvartinės lėšos'!F66+'11 pr._apyvartinės lėšos'!F118</f>
        <v>49.5</v>
      </c>
      <c r="F75" s="16">
        <f>'4 pr._savarankiškos f-jos'!G205+'9 pr._įstaigų pajamos'!G109+'7 pr._kita dotacija'!G283+'11 pr._apyvartinės lėšos'!G66+'11 pr._apyvartinės lėšos'!G118</f>
        <v>0</v>
      </c>
      <c r="G75" s="10">
        <f t="shared" si="11"/>
        <v>0</v>
      </c>
      <c r="H75" s="10">
        <f>'4 pr._savarankiškos f-jos'!I205+'9 pr._įstaigų pajamos'!I109+'7 pr._kita dotacija'!I283+'11 pr._apyvartinės lėšos'!I66+'11 pr._apyvartinės lėšos'!I118</f>
        <v>0</v>
      </c>
      <c r="I75" s="10">
        <f>'4 pr._savarankiškos f-jos'!J205+'9 pr._įstaigų pajamos'!J109+'7 pr._kita dotacija'!J283+'11 pr._apyvartinės lėšos'!J66+'11 pr._apyvartinės lėšos'!J118</f>
        <v>0</v>
      </c>
      <c r="J75" s="10">
        <f>'4 pr._savarankiškos f-jos'!K205+'9 pr._įstaigų pajamos'!K109+'7 pr._kita dotacija'!K283+'11 pr._apyvartinės lėšos'!K66+'11 pr._apyvartinės lėšos'!K118</f>
        <v>0</v>
      </c>
      <c r="K75" s="94">
        <f t="shared" si="12"/>
        <v>72.400000000000006</v>
      </c>
      <c r="L75" s="94">
        <f>'4 pr._savarankiškos f-jos'!M205+'9 pr._įstaigų pajamos'!M109+'7 pr._kita dotacija'!M283+'11 pr._apyvartinės lėšos'!M66+'11 pr._apyvartinės lėšos'!M118</f>
        <v>72.400000000000006</v>
      </c>
      <c r="M75" s="94">
        <f>'4 pr._savarankiškos f-jos'!N205+'9 pr._įstaigų pajamos'!N109+'7 pr._kita dotacija'!N283+'11 pr._apyvartinės lėšos'!N66+'11 pr._apyvartinės lėšos'!N118</f>
        <v>49.5</v>
      </c>
      <c r="N75" s="94">
        <f>'4 pr._savarankiškos f-jos'!O205+'9 pr._įstaigų pajamos'!O109+'7 pr._kita dotacija'!O283+'11 pr._apyvartinės lėšos'!O66+'11 pr._apyvartinės lėšos'!O118</f>
        <v>0</v>
      </c>
    </row>
    <row r="76" spans="1:15" ht="15" customHeight="1" x14ac:dyDescent="0.25">
      <c r="A76" s="13" t="s">
        <v>118</v>
      </c>
      <c r="B76" s="29" t="s">
        <v>58</v>
      </c>
      <c r="C76" s="16">
        <f t="shared" si="13"/>
        <v>55.3</v>
      </c>
      <c r="D76" s="16">
        <f>'4 pr._savarankiškos f-jos'!E206+'9 pr._įstaigų pajamos'!E110+'7 pr._kita dotacija'!E287+'11 pr._apyvartinės lėšos'!E67</f>
        <v>55.3</v>
      </c>
      <c r="E76" s="16">
        <f>'4 pr._savarankiškos f-jos'!F206+'9 pr._įstaigų pajamos'!F110+'7 pr._kita dotacija'!F287+'11 pr._apyvartinės lėšos'!F67</f>
        <v>35.6</v>
      </c>
      <c r="F76" s="16">
        <f>'4 pr._savarankiškos f-jos'!G206+'9 pr._įstaigų pajamos'!G110+'7 pr._kita dotacija'!G287+'11 pr._apyvartinės lėšos'!G67</f>
        <v>0</v>
      </c>
      <c r="G76" s="10">
        <f t="shared" si="11"/>
        <v>0</v>
      </c>
      <c r="H76" s="10">
        <f>'4 pr._savarankiškos f-jos'!I206+'9 pr._įstaigų pajamos'!I110+'7 pr._kita dotacija'!I287+'11 pr._apyvartinės lėšos'!I67</f>
        <v>0</v>
      </c>
      <c r="I76" s="10">
        <f>'4 pr._savarankiškos f-jos'!J206+'9 pr._įstaigų pajamos'!J110+'7 pr._kita dotacija'!J287+'11 pr._apyvartinės lėšos'!J67</f>
        <v>0</v>
      </c>
      <c r="J76" s="10">
        <f>'4 pr._savarankiškos f-jos'!K206+'9 pr._įstaigų pajamos'!K110+'7 pr._kita dotacija'!K287+'11 pr._apyvartinės lėšos'!K67</f>
        <v>0</v>
      </c>
      <c r="K76" s="94">
        <f t="shared" si="12"/>
        <v>55.3</v>
      </c>
      <c r="L76" s="94">
        <f>'4 pr._savarankiškos f-jos'!M206+'9 pr._įstaigų pajamos'!M110+'7 pr._kita dotacija'!M287+'11 pr._apyvartinės lėšos'!M67</f>
        <v>55.3</v>
      </c>
      <c r="M76" s="94">
        <f>'4 pr._savarankiškos f-jos'!N206+'9 pr._įstaigų pajamos'!N110+'7 pr._kita dotacija'!N287+'11 pr._apyvartinės lėšos'!N67</f>
        <v>35.6</v>
      </c>
      <c r="N76" s="94">
        <f>'4 pr._savarankiškos f-jos'!O206+'9 pr._įstaigų pajamos'!O110+'7 pr._kita dotacija'!O287+'11 pr._apyvartinės lėšos'!O67</f>
        <v>0</v>
      </c>
    </row>
    <row r="77" spans="1:15" ht="15" customHeight="1" x14ac:dyDescent="0.25">
      <c r="A77" s="40" t="s">
        <v>119</v>
      </c>
      <c r="B77" s="29" t="s">
        <v>394</v>
      </c>
      <c r="C77" s="16">
        <f t="shared" si="13"/>
        <v>37.599999999999994</v>
      </c>
      <c r="D77" s="16">
        <f>'4 pr._savarankiškos f-jos'!E207+'9 pr._įstaigų pajamos'!E111+'7 pr._kita dotacija'!E291+'11 pr._apyvartinės lėšos'!E68</f>
        <v>37.599999999999994</v>
      </c>
      <c r="E77" s="16">
        <f>'4 pr._savarankiškos f-jos'!F207+'9 pr._įstaigų pajamos'!F111+'7 pr._kita dotacija'!F291+'11 pr._apyvartinės lėšos'!F68</f>
        <v>26.5</v>
      </c>
      <c r="F77" s="16">
        <f>'4 pr._savarankiškos f-jos'!G207+'9 pr._įstaigų pajamos'!G111+'7 pr._kita dotacija'!G291+'11 pr._apyvartinės lėšos'!G68</f>
        <v>0</v>
      </c>
      <c r="G77" s="10">
        <f t="shared" si="11"/>
        <v>0</v>
      </c>
      <c r="H77" s="10">
        <f>'4 pr._savarankiškos f-jos'!I207+'9 pr._įstaigų pajamos'!I111+'7 pr._kita dotacija'!I291+'11 pr._apyvartinės lėšos'!I68</f>
        <v>0</v>
      </c>
      <c r="I77" s="10">
        <f>'4 pr._savarankiškos f-jos'!J207+'9 pr._įstaigų pajamos'!J111+'7 pr._kita dotacija'!J291+'11 pr._apyvartinės lėšos'!J68</f>
        <v>0.3</v>
      </c>
      <c r="J77" s="10">
        <f>'4 pr._savarankiškos f-jos'!K207+'9 pr._įstaigų pajamos'!K111+'7 pr._kita dotacija'!K291+'11 pr._apyvartinės lėšos'!K68</f>
        <v>0</v>
      </c>
      <c r="K77" s="94">
        <f t="shared" si="12"/>
        <v>37.599999999999994</v>
      </c>
      <c r="L77" s="94">
        <f>'4 pr._savarankiškos f-jos'!M207+'9 pr._įstaigų pajamos'!M111+'7 pr._kita dotacija'!M291+'11 pr._apyvartinės lėšos'!M68</f>
        <v>37.599999999999994</v>
      </c>
      <c r="M77" s="94">
        <f>'4 pr._savarankiškos f-jos'!N207+'9 pr._įstaigų pajamos'!N111+'7 pr._kita dotacija'!N291+'11 pr._apyvartinės lėšos'!N68</f>
        <v>26.8</v>
      </c>
      <c r="N77" s="94">
        <f>'4 pr._savarankiškos f-jos'!O207+'9 pr._įstaigų pajamos'!O111+'7 pr._kita dotacija'!O291+'11 pr._apyvartinės lėšos'!O68</f>
        <v>0</v>
      </c>
    </row>
    <row r="78" spans="1:15" ht="15" customHeight="1" x14ac:dyDescent="0.25">
      <c r="A78" s="32" t="s">
        <v>120</v>
      </c>
      <c r="B78" s="29" t="s">
        <v>396</v>
      </c>
      <c r="C78" s="16">
        <f t="shared" si="13"/>
        <v>46.699999999999996</v>
      </c>
      <c r="D78" s="16">
        <f>'4 pr._savarankiškos f-jos'!E208+'9 pr._įstaigų pajamos'!E112+'7 pr._kita dotacija'!E295+'11 pr._apyvartinės lėšos'!E69</f>
        <v>46.699999999999996</v>
      </c>
      <c r="E78" s="16">
        <f>'4 pr._savarankiškos f-jos'!F208+'9 pr._įstaigų pajamos'!F112+'7 pr._kita dotacija'!F295+'11 pr._apyvartinės lėšos'!F69</f>
        <v>31.9</v>
      </c>
      <c r="F78" s="16">
        <f>'4 pr._savarankiškos f-jos'!G208+'9 pr._įstaigų pajamos'!G112+'7 pr._kita dotacija'!G295+'11 pr._apyvartinės lėšos'!G69</f>
        <v>0</v>
      </c>
      <c r="G78" s="10">
        <f t="shared" si="11"/>
        <v>0</v>
      </c>
      <c r="H78" s="10">
        <f>'4 pr._savarankiškos f-jos'!I208+'9 pr._įstaigų pajamos'!I112+'7 pr._kita dotacija'!I295+'11 pr._apyvartinės lėšos'!I69</f>
        <v>0</v>
      </c>
      <c r="I78" s="10">
        <f>'4 pr._savarankiškos f-jos'!J208+'9 pr._įstaigų pajamos'!J112+'7 pr._kita dotacija'!J295+'11 pr._apyvartinės lėšos'!J69</f>
        <v>0</v>
      </c>
      <c r="J78" s="10">
        <f>'4 pr._savarankiškos f-jos'!K208+'9 pr._įstaigų pajamos'!K112+'7 pr._kita dotacija'!K295+'11 pr._apyvartinės lėšos'!K69</f>
        <v>0</v>
      </c>
      <c r="K78" s="94">
        <f t="shared" si="12"/>
        <v>46.699999999999996</v>
      </c>
      <c r="L78" s="94">
        <f>'4 pr._savarankiškos f-jos'!M208+'9 pr._įstaigų pajamos'!M112+'7 pr._kita dotacija'!M295+'11 pr._apyvartinės lėšos'!M69</f>
        <v>46.699999999999996</v>
      </c>
      <c r="M78" s="94">
        <f>'4 pr._savarankiškos f-jos'!N208+'9 pr._įstaigų pajamos'!N112+'7 pr._kita dotacija'!N295+'11 pr._apyvartinės lėšos'!N69</f>
        <v>31.9</v>
      </c>
      <c r="N78" s="94">
        <f>'4 pr._savarankiškos f-jos'!O208+'9 pr._įstaigų pajamos'!O112+'7 pr._kita dotacija'!O295+'11 pr._apyvartinės lėšos'!O69</f>
        <v>0</v>
      </c>
    </row>
    <row r="79" spans="1:15" ht="15" customHeight="1" x14ac:dyDescent="0.25">
      <c r="A79" s="32" t="s">
        <v>162</v>
      </c>
      <c r="B79" s="29" t="s">
        <v>67</v>
      </c>
      <c r="C79" s="16">
        <f t="shared" si="13"/>
        <v>40.4</v>
      </c>
      <c r="D79" s="16">
        <f>'4 pr._savarankiškos f-jos'!E209+'9 pr._įstaigų pajamos'!E113+'7 pr._kita dotacija'!E299+'11 pr._apyvartinės lėšos'!E70</f>
        <v>40.4</v>
      </c>
      <c r="E79" s="16">
        <f>'4 pr._savarankiškos f-jos'!F209+'9 pr._įstaigų pajamos'!F113+'7 pr._kita dotacija'!F299+'11 pr._apyvartinės lėšos'!F70</f>
        <v>28</v>
      </c>
      <c r="F79" s="16">
        <f>'4 pr._savarankiškos f-jos'!G209+'9 pr._įstaigų pajamos'!G113+'7 pr._kita dotacija'!G299+'11 pr._apyvartinės lėšos'!G70</f>
        <v>0</v>
      </c>
      <c r="G79" s="10">
        <f t="shared" si="11"/>
        <v>0</v>
      </c>
      <c r="H79" s="10">
        <f>'4 pr._savarankiškos f-jos'!I209+'9 pr._įstaigų pajamos'!I113+'7 pr._kita dotacija'!I299+'11 pr._apyvartinės lėšos'!I70</f>
        <v>0</v>
      </c>
      <c r="I79" s="10">
        <f>'4 pr._savarankiškos f-jos'!J209+'9 pr._įstaigų pajamos'!J113+'7 pr._kita dotacija'!J299+'11 pr._apyvartinės lėšos'!J70</f>
        <v>0</v>
      </c>
      <c r="J79" s="10">
        <f>'4 pr._savarankiškos f-jos'!K209+'9 pr._įstaigų pajamos'!K113+'7 pr._kita dotacija'!K299+'11 pr._apyvartinės lėšos'!K70</f>
        <v>0</v>
      </c>
      <c r="K79" s="94">
        <f t="shared" si="12"/>
        <v>40.4</v>
      </c>
      <c r="L79" s="94">
        <f>'4 pr._savarankiškos f-jos'!M209+'9 pr._įstaigų pajamos'!M113+'7 pr._kita dotacija'!M299+'11 pr._apyvartinės lėšos'!M70</f>
        <v>40.4</v>
      </c>
      <c r="M79" s="94">
        <f>'4 pr._savarankiškos f-jos'!N209+'9 pr._įstaigų pajamos'!N113+'7 pr._kita dotacija'!N299+'11 pr._apyvartinės lėšos'!N70</f>
        <v>28</v>
      </c>
      <c r="N79" s="94">
        <f>'4 pr._savarankiškos f-jos'!O209+'9 pr._įstaigų pajamos'!O113+'7 pr._kita dotacija'!O299+'11 pr._apyvartinės lėšos'!O70</f>
        <v>0</v>
      </c>
    </row>
    <row r="80" spans="1:15" ht="15" customHeight="1" x14ac:dyDescent="0.25">
      <c r="A80" s="32" t="s">
        <v>121</v>
      </c>
      <c r="B80" s="29" t="s">
        <v>154</v>
      </c>
      <c r="C80" s="16">
        <f t="shared" si="13"/>
        <v>34.699999999999996</v>
      </c>
      <c r="D80" s="16">
        <f>'4 pr._savarankiškos f-jos'!E210+'9 pr._įstaigų pajamos'!E114+'7 pr._kita dotacija'!E303</f>
        <v>34.699999999999996</v>
      </c>
      <c r="E80" s="16">
        <f>'4 pr._savarankiškos f-jos'!F210+'9 pr._įstaigų pajamos'!F114+'7 pr._kita dotacija'!F303</f>
        <v>22.1</v>
      </c>
      <c r="F80" s="16">
        <f>'4 pr._savarankiškos f-jos'!G210+'9 pr._įstaigų pajamos'!G114+'7 pr._kita dotacija'!G303</f>
        <v>0</v>
      </c>
      <c r="G80" s="10">
        <f t="shared" si="11"/>
        <v>0.8</v>
      </c>
      <c r="H80" s="10">
        <f>'4 pr._savarankiškos f-jos'!I210+'9 pr._įstaigų pajamos'!I114+'7 pr._kita dotacija'!I303</f>
        <v>0.8</v>
      </c>
      <c r="I80" s="10">
        <f>'4 pr._savarankiškos f-jos'!J210+'9 pr._įstaigų pajamos'!J114+'7 pr._kita dotacija'!J303</f>
        <v>0.5</v>
      </c>
      <c r="J80" s="10">
        <f>'4 pr._savarankiškos f-jos'!K210+'9 pr._įstaigų pajamos'!K114+'7 pr._kita dotacija'!K303</f>
        <v>0</v>
      </c>
      <c r="K80" s="94">
        <f t="shared" si="12"/>
        <v>35.5</v>
      </c>
      <c r="L80" s="94">
        <f>'4 pr._savarankiškos f-jos'!M210+'9 pr._įstaigų pajamos'!M114+'7 pr._kita dotacija'!M303</f>
        <v>35.5</v>
      </c>
      <c r="M80" s="94">
        <f>'4 pr._savarankiškos f-jos'!N210+'9 pr._įstaigų pajamos'!N114+'7 pr._kita dotacija'!N303</f>
        <v>22.6</v>
      </c>
      <c r="N80" s="94">
        <f>'4 pr._savarankiškos f-jos'!O210+'9 pr._įstaigų pajamos'!O114+'7 pr._kita dotacija'!O303</f>
        <v>0</v>
      </c>
    </row>
    <row r="81" spans="1:15" ht="15" customHeight="1" x14ac:dyDescent="0.25">
      <c r="A81" s="32" t="s">
        <v>122</v>
      </c>
      <c r="B81" s="29" t="s">
        <v>28</v>
      </c>
      <c r="C81" s="16">
        <f t="shared" si="13"/>
        <v>484.90000000000003</v>
      </c>
      <c r="D81" s="16">
        <f>'4 pr._savarankiškos f-jos'!E211+'9 pr._įstaigų pajamos'!E115+'7 pr._kita dotacija'!E307+'10 pr._skolintos lėšos'!E50+'11 pr._apyvartinės lėšos'!E71</f>
        <v>484.90000000000003</v>
      </c>
      <c r="E81" s="16">
        <f>'4 pr._savarankiškos f-jos'!F211+'9 pr._įstaigų pajamos'!F115+'7 pr._kita dotacija'!F307+'10 pr._skolintos lėšos'!F50+'11 pr._apyvartinės lėšos'!F71</f>
        <v>322</v>
      </c>
      <c r="F81" s="16">
        <f>'4 pr._savarankiškos f-jos'!G211+'9 pr._įstaigų pajamos'!G115+'7 pr._kita dotacija'!G307+'10 pr._skolintos lėšos'!G50+'11 pr._apyvartinės lėšos'!G71</f>
        <v>0</v>
      </c>
      <c r="G81" s="10">
        <f t="shared" si="11"/>
        <v>0.3</v>
      </c>
      <c r="H81" s="10">
        <f>'4 pr._savarankiškos f-jos'!I211+'9 pr._įstaigų pajamos'!I115+'7 pr._kita dotacija'!I307+'10 pr._skolintos lėšos'!I50+'11 pr._apyvartinės lėšos'!I71</f>
        <v>0.3</v>
      </c>
      <c r="I81" s="10">
        <f>'4 pr._savarankiškos f-jos'!J211+'9 pr._įstaigų pajamos'!J115+'7 pr._kita dotacija'!J307+'10 pr._skolintos lėšos'!J50+'11 pr._apyvartinės lėšos'!J71</f>
        <v>0</v>
      </c>
      <c r="J81" s="10">
        <f>'4 pr._savarankiškos f-jos'!K211+'9 pr._įstaigų pajamos'!K115+'7 pr._kita dotacija'!K307+'10 pr._skolintos lėšos'!K50+'11 pr._apyvartinės lėšos'!K71</f>
        <v>0</v>
      </c>
      <c r="K81" s="94">
        <f t="shared" si="12"/>
        <v>485.20000000000005</v>
      </c>
      <c r="L81" s="94">
        <f>'4 pr._savarankiškos f-jos'!M211+'9 pr._įstaigų pajamos'!M115+'7 pr._kita dotacija'!M307+'10 pr._skolintos lėšos'!M50+'11 pr._apyvartinės lėšos'!M71</f>
        <v>485.20000000000005</v>
      </c>
      <c r="M81" s="94">
        <f>'4 pr._savarankiškos f-jos'!N211+'9 pr._įstaigų pajamos'!N115+'7 pr._kita dotacija'!N307+'10 pr._skolintos lėšos'!N50+'11 pr._apyvartinės lėšos'!N71</f>
        <v>322</v>
      </c>
      <c r="N81" s="94">
        <f>'4 pr._savarankiškos f-jos'!O211+'9 pr._įstaigų pajamos'!O115+'7 pr._kita dotacija'!O307+'10 pr._skolintos lėšos'!O50+'11 pr._apyvartinės lėšos'!O71</f>
        <v>0</v>
      </c>
    </row>
    <row r="82" spans="1:15" ht="15" customHeight="1" x14ac:dyDescent="0.25">
      <c r="A82" s="32" t="s">
        <v>123</v>
      </c>
      <c r="B82" s="12" t="s">
        <v>29</v>
      </c>
      <c r="C82" s="16">
        <f t="shared" si="13"/>
        <v>151.69999999999999</v>
      </c>
      <c r="D82" s="16">
        <f>'4 pr._savarankiškos f-jos'!E212+'9 pr._įstaigų pajamos'!E116+'7 pr._kita dotacija'!E311+'11 pr._apyvartinės lėšos'!E72</f>
        <v>151.69999999999999</v>
      </c>
      <c r="E82" s="16">
        <f>'4 pr._savarankiškos f-jos'!F212+'9 pr._įstaigų pajamos'!F116+'7 pr._kita dotacija'!F311+'11 pr._apyvartinės lėšos'!F72</f>
        <v>94.1</v>
      </c>
      <c r="F82" s="16">
        <f>'4 pr._savarankiškos f-jos'!G212+'9 pr._įstaigų pajamos'!G116+'7 pr._kita dotacija'!G311+'11 pr._apyvartinės lėšos'!G72</f>
        <v>0</v>
      </c>
      <c r="G82" s="10">
        <f t="shared" si="11"/>
        <v>0</v>
      </c>
      <c r="H82" s="10">
        <f>'4 pr._savarankiškos f-jos'!I212+'9 pr._įstaigų pajamos'!I116+'7 pr._kita dotacija'!I311+'11 pr._apyvartinės lėšos'!I72</f>
        <v>0</v>
      </c>
      <c r="I82" s="10">
        <f>'4 pr._savarankiškos f-jos'!J212+'9 pr._įstaigų pajamos'!J116+'7 pr._kita dotacija'!J311+'11 pr._apyvartinės lėšos'!J72</f>
        <v>0</v>
      </c>
      <c r="J82" s="10">
        <f>'4 pr._savarankiškos f-jos'!K212+'9 pr._įstaigų pajamos'!K116+'7 pr._kita dotacija'!K311+'11 pr._apyvartinės lėšos'!K72</f>
        <v>0</v>
      </c>
      <c r="K82" s="94">
        <f t="shared" si="12"/>
        <v>151.69999999999999</v>
      </c>
      <c r="L82" s="94">
        <f>'4 pr._savarankiškos f-jos'!M212+'9 pr._įstaigų pajamos'!M116+'7 pr._kita dotacija'!M311+'11 pr._apyvartinės lėšos'!M72</f>
        <v>151.69999999999999</v>
      </c>
      <c r="M82" s="94">
        <f>'4 pr._savarankiškos f-jos'!N212+'9 pr._įstaigų pajamos'!N116+'7 pr._kita dotacija'!N311+'11 pr._apyvartinės lėšos'!N72</f>
        <v>94.1</v>
      </c>
      <c r="N82" s="94">
        <f>'4 pr._savarankiškos f-jos'!O212+'9 pr._įstaigų pajamos'!O116+'7 pr._kita dotacija'!O311+'11 pr._apyvartinės lėšos'!O72</f>
        <v>0</v>
      </c>
    </row>
    <row r="83" spans="1:15" ht="15" customHeight="1" x14ac:dyDescent="0.25">
      <c r="A83" s="32" t="s">
        <v>124</v>
      </c>
      <c r="B83" s="94" t="s">
        <v>64</v>
      </c>
      <c r="C83" s="16">
        <f t="shared" si="13"/>
        <v>379.00000000000006</v>
      </c>
      <c r="D83" s="16">
        <f>'4 pr._savarankiškos f-jos'!E213+'6 pr._mokinio krepšelis'!E56+'9 pr._įstaigų pajamos'!E117+'7 pr._kita dotacija'!E315+'11 pr._apyvartinės lėšos'!E73</f>
        <v>379.00000000000006</v>
      </c>
      <c r="E83" s="16">
        <f>'4 pr._savarankiškos f-jos'!F213+'6 pr._mokinio krepšelis'!F56+'9 pr._įstaigų pajamos'!F117+'7 pr._kita dotacija'!F315+'11 pr._apyvartinės lėšos'!F73</f>
        <v>243.6</v>
      </c>
      <c r="F83" s="16">
        <f>'4 pr._savarankiškos f-jos'!G213+'6 pr._mokinio krepšelis'!G56+'9 pr._įstaigų pajamos'!G117+'7 pr._kita dotacija'!G315+'11 pr._apyvartinės lėšos'!G73</f>
        <v>0</v>
      </c>
      <c r="G83" s="10">
        <f t="shared" si="11"/>
        <v>-3</v>
      </c>
      <c r="H83" s="10">
        <f>'4 pr._savarankiškos f-jos'!I213+'6 pr._mokinio krepšelis'!I56+'9 pr._įstaigų pajamos'!I117+'7 pr._kita dotacija'!I315+'11 pr._apyvartinės lėšos'!I73</f>
        <v>-3</v>
      </c>
      <c r="I83" s="10">
        <f>'4 pr._savarankiškos f-jos'!J213+'6 pr._mokinio krepšelis'!J56+'9 pr._įstaigų pajamos'!J117+'7 pr._kita dotacija'!J315+'11 pr._apyvartinės lėšos'!J73</f>
        <v>4.5999999999999996</v>
      </c>
      <c r="J83" s="10">
        <f>'4 pr._savarankiškos f-jos'!K213+'6 pr._mokinio krepšelis'!K56+'9 pr._įstaigų pajamos'!K117+'7 pr._kita dotacija'!K315+'11 pr._apyvartinės lėšos'!K73</f>
        <v>0</v>
      </c>
      <c r="K83" s="94">
        <f t="shared" si="12"/>
        <v>376.00000000000006</v>
      </c>
      <c r="L83" s="94">
        <f>'4 pr._savarankiškos f-jos'!M213+'6 pr._mokinio krepšelis'!M56+'9 pr._įstaigų pajamos'!M117+'7 pr._kita dotacija'!M315+'11 pr._apyvartinės lėšos'!M73</f>
        <v>376.00000000000006</v>
      </c>
      <c r="M83" s="94">
        <f>'4 pr._savarankiškos f-jos'!N213+'6 pr._mokinio krepšelis'!N56+'9 pr._įstaigų pajamos'!N117+'7 pr._kita dotacija'!N315+'11 pr._apyvartinės lėšos'!N73</f>
        <v>248.2</v>
      </c>
      <c r="N83" s="94">
        <f>'4 pr._savarankiškos f-jos'!O213+'6 pr._mokinio krepšelis'!O56+'9 pr._įstaigų pajamos'!O117+'7 pr._kita dotacija'!O315+'11 pr._apyvartinės lėšos'!O73</f>
        <v>0</v>
      </c>
    </row>
    <row r="84" spans="1:15" ht="15" customHeight="1" x14ac:dyDescent="0.25">
      <c r="A84" s="32" t="s">
        <v>125</v>
      </c>
      <c r="B84" s="80" t="s">
        <v>52</v>
      </c>
      <c r="C84" s="16">
        <f>D84+F84</f>
        <v>484.1</v>
      </c>
      <c r="D84" s="16">
        <f>'4 pr._savarankiškos f-jos'!E221+'9 pr._įstaigų pajamos'!E120+'7 pr._kita dotacija'!E323+'11 pr._apyvartinės lėšos'!E121+'11 pr._apyvartinės lėšos'!E77</f>
        <v>484.1</v>
      </c>
      <c r="E84" s="16">
        <f>'4 pr._savarankiškos f-jos'!F221+'9 pr._įstaigų pajamos'!F120+'7 pr._kita dotacija'!F323+'11 pr._apyvartinės lėšos'!F121+'11 pr._apyvartinės lėšos'!F77</f>
        <v>259.5</v>
      </c>
      <c r="F84" s="16">
        <f>'4 pr._savarankiškos f-jos'!G221+'9 pr._įstaigų pajamos'!G120+'7 pr._kita dotacija'!G323+'11 pr._apyvartinės lėšos'!G121+'11 pr._apyvartinės lėšos'!G77</f>
        <v>0</v>
      </c>
      <c r="G84" s="10">
        <f t="shared" si="11"/>
        <v>-3.5999999999999996</v>
      </c>
      <c r="H84" s="10">
        <f>'4 pr._savarankiškos f-jos'!I221+'9 pr._įstaigų pajamos'!I120+'7 pr._kita dotacija'!I323+'11 pr._apyvartinės lėšos'!I121+'11 pr._apyvartinės lėšos'!I77</f>
        <v>-7.6</v>
      </c>
      <c r="I84" s="10">
        <f>'4 pr._savarankiškos f-jos'!J221+'9 pr._įstaigų pajamos'!J120+'7 pr._kita dotacija'!J323+'11 pr._apyvartinės lėšos'!J121+'11 pr._apyvartinės lėšos'!J77</f>
        <v>9.1999999999999993</v>
      </c>
      <c r="J84" s="10">
        <f>'4 pr._savarankiškos f-jos'!K221+'9 pr._įstaigų pajamos'!K120+'7 pr._kita dotacija'!K323+'11 pr._apyvartinės lėšos'!K121+'11 pr._apyvartinės lėšos'!K77</f>
        <v>4</v>
      </c>
      <c r="K84" s="94">
        <f t="shared" si="12"/>
        <v>480.50000000000006</v>
      </c>
      <c r="L84" s="94">
        <f>'4 pr._savarankiškos f-jos'!M221+'9 pr._įstaigų pajamos'!M120+'7 pr._kita dotacija'!M323+'11 pr._apyvartinės lėšos'!M121+'11 pr._apyvartinės lėšos'!M77</f>
        <v>476.50000000000006</v>
      </c>
      <c r="M84" s="94">
        <f>'4 pr._savarankiškos f-jos'!N221+'9 pr._įstaigų pajamos'!N120+'7 pr._kita dotacija'!N323+'11 pr._apyvartinės lėšos'!N121+'11 pr._apyvartinės lėšos'!N77</f>
        <v>268.7</v>
      </c>
      <c r="N84" s="94">
        <f>'4 pr._savarankiškos f-jos'!O221+'9 pr._įstaigų pajamos'!O120+'7 pr._kita dotacija'!O323+'11 pr._apyvartinės lėšos'!O121+'11 pr._apyvartinės lėšos'!O77</f>
        <v>4</v>
      </c>
    </row>
    <row r="85" spans="1:15" ht="15" customHeight="1" x14ac:dyDescent="0.25">
      <c r="A85" s="32" t="s">
        <v>126</v>
      </c>
      <c r="B85" s="29" t="s">
        <v>53</v>
      </c>
      <c r="C85" s="16">
        <f>D85+F85</f>
        <v>720.7</v>
      </c>
      <c r="D85" s="16">
        <f>'4 pr._savarankiškos f-jos'!E222+'5 pr._valstybinės f-jos'!E127+'9 pr._įstaigų pajamos'!E121+'7 pr._kita dotacija'!E325+'11 pr._apyvartinės lėšos'!E78+'11 pr._apyvartinės lėšos'!E122+'11 pr._apyvartinės lėšos'!E142</f>
        <v>720.7</v>
      </c>
      <c r="E85" s="16">
        <f>'4 pr._savarankiškos f-jos'!F222+'5 pr._valstybinės f-jos'!F127+'9 pr._įstaigų pajamos'!F121+'7 pr._kita dotacija'!F325+'11 pr._apyvartinės lėšos'!F78+'11 pr._apyvartinės lėšos'!F122+'11 pr._apyvartinės lėšos'!F142</f>
        <v>501.29999999999995</v>
      </c>
      <c r="F85" s="16">
        <f>'4 pr._savarankiškos f-jos'!G222+'5 pr._valstybinės f-jos'!G127+'9 pr._įstaigų pajamos'!G121+'7 pr._kita dotacija'!G325+'11 pr._apyvartinės lėšos'!G78+'11 pr._apyvartinės lėšos'!G122+'11 pr._apyvartinės lėšos'!G142</f>
        <v>0</v>
      </c>
      <c r="G85" s="10">
        <f t="shared" ref="G85" si="14">H85+J85</f>
        <v>-2.6</v>
      </c>
      <c r="H85" s="10">
        <f>'4 pr._savarankiškos f-jos'!I222+'5 pr._valstybinės f-jos'!I127+'9 pr._įstaigų pajamos'!I121+'7 pr._kita dotacija'!I325+'11 pr._apyvartinės lėšos'!I78+'11 pr._apyvartinės lėšos'!I122+'11 pr._apyvartinės lėšos'!I142</f>
        <v>-2.6</v>
      </c>
      <c r="I85" s="10">
        <f>'4 pr._savarankiškos f-jos'!J222+'5 pr._valstybinės f-jos'!J127+'9 pr._įstaigų pajamos'!J121+'7 pr._kita dotacija'!J325+'11 pr._apyvartinės lėšos'!J78+'11 pr._apyvartinės lėšos'!J122+'11 pr._apyvartinės lėšos'!J142</f>
        <v>4.4000000000000004</v>
      </c>
      <c r="J85" s="10">
        <f>'4 pr._savarankiškos f-jos'!K222+'5 pr._valstybinės f-jos'!K127+'9 pr._įstaigų pajamos'!K121+'7 pr._kita dotacija'!K325+'11 pr._apyvartinės lėšos'!K78+'11 pr._apyvartinės lėšos'!K122+'11 pr._apyvartinės lėšos'!K142</f>
        <v>0</v>
      </c>
      <c r="K85" s="94">
        <f t="shared" ref="K85" si="15">L85+N85</f>
        <v>718.1</v>
      </c>
      <c r="L85" s="94">
        <f>'4 pr._savarankiškos f-jos'!M222+'5 pr._valstybinės f-jos'!M127+'9 pr._įstaigų pajamos'!M121+'7 pr._kita dotacija'!M325+'11 pr._apyvartinės lėšos'!M78+'11 pr._apyvartinės lėšos'!M122+'11 pr._apyvartinės lėšos'!M142</f>
        <v>718.1</v>
      </c>
      <c r="M85" s="94">
        <f>'4 pr._savarankiškos f-jos'!N222+'5 pr._valstybinės f-jos'!N127+'9 pr._įstaigų pajamos'!N121+'7 pr._kita dotacija'!N325+'11 pr._apyvartinės lėšos'!N78+'11 pr._apyvartinės lėšos'!N122+'11 pr._apyvartinės lėšos'!N142</f>
        <v>505.69999999999993</v>
      </c>
      <c r="N85" s="94">
        <f>'4 pr._savarankiškos f-jos'!O222+'5 pr._valstybinės f-jos'!O127+'9 pr._įstaigų pajamos'!O121+'7 pr._kita dotacija'!O325+'11 pr._apyvartinės lėšos'!O78+'11 pr._apyvartinės lėšos'!O122+'11 pr._apyvartinės lėšos'!O142</f>
        <v>0</v>
      </c>
    </row>
    <row r="86" spans="1:15" s="37" customFormat="1" ht="15" customHeight="1" x14ac:dyDescent="0.25">
      <c r="A86" s="32" t="s">
        <v>127</v>
      </c>
      <c r="B86" s="12" t="s">
        <v>69</v>
      </c>
      <c r="C86" s="16">
        <f>D86+F86</f>
        <v>621.4</v>
      </c>
      <c r="D86" s="16">
        <f>'4 pr._savarankiškos f-jos'!E224+'7 pr._kita dotacija'!E329+'9 pr._įstaigų pajamos'!E123+'11 pr._apyvartinės lėšos'!E79</f>
        <v>621.4</v>
      </c>
      <c r="E86" s="16">
        <f>'4 pr._savarankiškos f-jos'!F224+'7 pr._kita dotacija'!F329+'9 pr._įstaigų pajamos'!F123+'11 pr._apyvartinės lėšos'!F79</f>
        <v>377.7</v>
      </c>
      <c r="F86" s="16">
        <f>'4 pr._savarankiškos f-jos'!G224+'7 pr._kita dotacija'!G329+'9 pr._įstaigų pajamos'!G123+'11 pr._apyvartinės lėšos'!G79</f>
        <v>0</v>
      </c>
      <c r="G86" s="10">
        <f t="shared" ref="G86:G87" si="16">H86+J86</f>
        <v>1.3</v>
      </c>
      <c r="H86" s="10">
        <f>'4 pr._savarankiškos f-jos'!I224+'7 pr._kita dotacija'!I329+'9 pr._įstaigų pajamos'!I123+'11 pr._apyvartinės lėšos'!I79</f>
        <v>1.3</v>
      </c>
      <c r="I86" s="10">
        <f>'4 pr._savarankiškos f-jos'!J224+'7 pr._kita dotacija'!J329+'9 pr._įstaigų pajamos'!J123+'11 pr._apyvartinės lėšos'!J79</f>
        <v>25.5</v>
      </c>
      <c r="J86" s="10">
        <f>'4 pr._savarankiškos f-jos'!K224+'7 pr._kita dotacija'!K329+'9 pr._įstaigų pajamos'!K123+'11 pr._apyvartinės lėšos'!K79</f>
        <v>0</v>
      </c>
      <c r="K86" s="94">
        <f t="shared" ref="K86:K87" si="17">L86+N86</f>
        <v>622.69999999999993</v>
      </c>
      <c r="L86" s="94">
        <f>'4 pr._savarankiškos f-jos'!M224+'7 pr._kita dotacija'!M329+'9 pr._įstaigų pajamos'!M123+'11 pr._apyvartinės lėšos'!M79</f>
        <v>622.69999999999993</v>
      </c>
      <c r="M86" s="94">
        <f>'4 pr._savarankiškos f-jos'!N224+'7 pr._kita dotacija'!N329+'9 pr._įstaigų pajamos'!N123+'11 pr._apyvartinės lėšos'!N79</f>
        <v>403.2</v>
      </c>
      <c r="N86" s="94">
        <f>'4 pr._savarankiškos f-jos'!O224+'7 pr._kita dotacija'!O329+'9 pr._įstaigų pajamos'!O123+'11 pr._apyvartinės lėšos'!O79</f>
        <v>0</v>
      </c>
      <c r="O86" s="2"/>
    </row>
    <row r="87" spans="1:15" s="37" customFormat="1" ht="15" customHeight="1" x14ac:dyDescent="0.25">
      <c r="A87" s="32" t="s">
        <v>128</v>
      </c>
      <c r="B87" s="12" t="s">
        <v>567</v>
      </c>
      <c r="C87" s="16">
        <f>D87+F87</f>
        <v>82.3</v>
      </c>
      <c r="D87" s="16">
        <f>'4 pr._savarankiškos f-jos'!E225+'7 pr._kita dotacija'!E336+'9 pr._įstaigų pajamos'!E124</f>
        <v>82.3</v>
      </c>
      <c r="E87" s="16">
        <f>'4 pr._savarankiškos f-jos'!F225+'7 pr._kita dotacija'!F336+'9 pr._įstaigų pajamos'!F124</f>
        <v>54.6</v>
      </c>
      <c r="F87" s="16">
        <f>'4 pr._savarankiškos f-jos'!G225+'7 pr._kita dotacija'!G336+'9 pr._įstaigų pajamos'!G124</f>
        <v>0</v>
      </c>
      <c r="G87" s="10">
        <f t="shared" si="16"/>
        <v>0</v>
      </c>
      <c r="H87" s="10">
        <f>'4 pr._savarankiškos f-jos'!I225+'7 pr._kita dotacija'!I336+'9 pr._įstaigų pajamos'!I124</f>
        <v>0</v>
      </c>
      <c r="I87" s="10">
        <f>'4 pr._savarankiškos f-jos'!J225+'7 pr._kita dotacija'!J336+'9 pr._įstaigų pajamos'!J124</f>
        <v>0</v>
      </c>
      <c r="J87" s="10">
        <f>'4 pr._savarankiškos f-jos'!K225+'7 pr._kita dotacija'!K336+'9 pr._įstaigų pajamos'!K124</f>
        <v>0</v>
      </c>
      <c r="K87" s="94">
        <f t="shared" si="17"/>
        <v>82.3</v>
      </c>
      <c r="L87" s="94">
        <f>'4 pr._savarankiškos f-jos'!M225+'7 pr._kita dotacija'!M336+'9 pr._įstaigų pajamos'!M124</f>
        <v>82.3</v>
      </c>
      <c r="M87" s="94">
        <f>'4 pr._savarankiškos f-jos'!N225+'7 pr._kita dotacija'!N336+'9 pr._įstaigų pajamos'!N124</f>
        <v>54.6</v>
      </c>
      <c r="N87" s="94">
        <f>'4 pr._savarankiškos f-jos'!O225+'7 pr._kita dotacija'!O336+'9 pr._įstaigų pajamos'!O124</f>
        <v>0</v>
      </c>
      <c r="O87" s="2"/>
    </row>
    <row r="88" spans="1:15" ht="15.95" customHeight="1" x14ac:dyDescent="0.25">
      <c r="A88" s="20" t="s">
        <v>129</v>
      </c>
      <c r="B88" s="45" t="s">
        <v>172</v>
      </c>
      <c r="C88" s="47">
        <f>SUM(C23:C87)</f>
        <v>41346.100000000013</v>
      </c>
      <c r="D88" s="47">
        <f t="shared" ref="D88:F88" si="18">SUM(D23:D87)</f>
        <v>33637</v>
      </c>
      <c r="E88" s="47">
        <f t="shared" si="18"/>
        <v>16054.200000000003</v>
      </c>
      <c r="F88" s="47">
        <f t="shared" si="18"/>
        <v>7709.1</v>
      </c>
      <c r="G88" s="48">
        <f>SUM(G23:G87)</f>
        <v>77.899999999999977</v>
      </c>
      <c r="H88" s="48">
        <f t="shared" ref="H88:J88" si="19">SUM(H23:H87)</f>
        <v>31.799999999999979</v>
      </c>
      <c r="I88" s="48">
        <f t="shared" si="19"/>
        <v>-4.6999999999999957</v>
      </c>
      <c r="J88" s="48">
        <f t="shared" si="19"/>
        <v>46.1</v>
      </c>
      <c r="K88" s="49">
        <f>SUM(K23:K87)</f>
        <v>41424.000000000007</v>
      </c>
      <c r="L88" s="49">
        <f t="shared" ref="L88:N88" si="20">SUM(L23:L87)</f>
        <v>33668.799999999996</v>
      </c>
      <c r="M88" s="49">
        <f t="shared" si="20"/>
        <v>16049.500000000002</v>
      </c>
      <c r="N88" s="49">
        <f t="shared" si="20"/>
        <v>7755.2000000000007</v>
      </c>
    </row>
    <row r="89" spans="1:15" x14ac:dyDescent="0.25">
      <c r="A89" s="6"/>
      <c r="B89" s="50"/>
      <c r="C89" s="50"/>
      <c r="D89" s="50"/>
      <c r="E89" s="50"/>
      <c r="F89" s="50"/>
      <c r="G89" s="50"/>
      <c r="H89" s="50"/>
      <c r="I89" s="50"/>
      <c r="J89" s="50"/>
      <c r="K89" s="50"/>
      <c r="L89" s="50"/>
      <c r="M89" s="50"/>
    </row>
    <row r="90" spans="1:15" x14ac:dyDescent="0.25">
      <c r="A90" s="6"/>
      <c r="B90" s="6"/>
      <c r="C90" s="6"/>
      <c r="D90" s="6"/>
      <c r="E90" s="6"/>
      <c r="F90" s="6"/>
    </row>
    <row r="91" spans="1:15" x14ac:dyDescent="0.25">
      <c r="A91" s="6"/>
      <c r="B91" s="6"/>
      <c r="C91" s="6"/>
      <c r="D91" s="6"/>
      <c r="E91" s="6"/>
      <c r="F91" s="6"/>
    </row>
    <row r="92" spans="1:15" x14ac:dyDescent="0.25">
      <c r="A92" s="6"/>
      <c r="B92" s="6"/>
      <c r="C92" s="6"/>
      <c r="D92" s="6"/>
      <c r="E92" s="6"/>
      <c r="F92" s="6"/>
    </row>
    <row r="93" spans="1:15" x14ac:dyDescent="0.25">
      <c r="A93" s="6"/>
      <c r="B93" s="6"/>
      <c r="C93" s="6"/>
      <c r="D93" s="6"/>
      <c r="E93" s="6"/>
      <c r="F93" s="6"/>
    </row>
    <row r="94" spans="1:15" x14ac:dyDescent="0.25">
      <c r="A94" s="6"/>
      <c r="B94" s="6"/>
      <c r="C94" s="6"/>
      <c r="D94" s="6"/>
      <c r="E94" s="6"/>
      <c r="F94" s="6"/>
    </row>
    <row r="95" spans="1:15" x14ac:dyDescent="0.25">
      <c r="A95" s="6"/>
      <c r="B95" s="6"/>
      <c r="C95" s="6"/>
      <c r="D95" s="6"/>
      <c r="E95" s="6"/>
      <c r="F95" s="6"/>
    </row>
    <row r="96" spans="1:15" x14ac:dyDescent="0.25">
      <c r="A96" s="6"/>
      <c r="B96" s="6"/>
      <c r="C96" s="6"/>
      <c r="D96" s="6"/>
      <c r="E96" s="6"/>
      <c r="F96" s="6"/>
    </row>
    <row r="97" spans="1:6" x14ac:dyDescent="0.25">
      <c r="A97" s="6"/>
      <c r="B97" s="6"/>
      <c r="C97" s="6"/>
      <c r="D97" s="6"/>
      <c r="E97" s="6"/>
      <c r="F97" s="6"/>
    </row>
    <row r="98" spans="1:6" x14ac:dyDescent="0.25">
      <c r="A98" s="6"/>
      <c r="B98" s="6"/>
      <c r="C98" s="6"/>
      <c r="D98" s="6"/>
      <c r="E98" s="6"/>
      <c r="F98" s="6"/>
    </row>
    <row r="99" spans="1:6" x14ac:dyDescent="0.25">
      <c r="A99" s="6"/>
      <c r="B99" s="6"/>
      <c r="C99" s="6"/>
      <c r="D99" s="6"/>
      <c r="E99" s="6"/>
      <c r="F99" s="6"/>
    </row>
    <row r="100" spans="1:6" x14ac:dyDescent="0.25">
      <c r="A100" s="6"/>
      <c r="B100" s="6"/>
      <c r="C100" s="6"/>
      <c r="D100" s="6"/>
      <c r="E100" s="6"/>
      <c r="F100" s="6"/>
    </row>
    <row r="101" spans="1:6" x14ac:dyDescent="0.25">
      <c r="A101" s="6"/>
      <c r="B101" s="6"/>
      <c r="C101" s="6"/>
      <c r="D101" s="6"/>
      <c r="E101" s="6"/>
      <c r="F101" s="6"/>
    </row>
    <row r="102" spans="1:6" x14ac:dyDescent="0.25">
      <c r="A102" s="6"/>
      <c r="B102" s="6"/>
      <c r="C102" s="6"/>
      <c r="D102" s="6"/>
      <c r="E102" s="6"/>
      <c r="F102" s="6"/>
    </row>
    <row r="103" spans="1:6" x14ac:dyDescent="0.25">
      <c r="A103" s="6"/>
      <c r="B103" s="6"/>
      <c r="C103" s="6"/>
      <c r="D103" s="6"/>
      <c r="E103" s="6"/>
      <c r="F103" s="6"/>
    </row>
    <row r="104" spans="1:6" x14ac:dyDescent="0.25">
      <c r="A104" s="6"/>
      <c r="B104" s="6"/>
      <c r="C104" s="6"/>
      <c r="D104" s="6"/>
      <c r="E104" s="6"/>
      <c r="F104" s="6"/>
    </row>
    <row r="105" spans="1:6" x14ac:dyDescent="0.25">
      <c r="A105" s="6"/>
      <c r="B105" s="6"/>
      <c r="C105" s="6"/>
      <c r="D105" s="6"/>
      <c r="E105" s="6"/>
      <c r="F105" s="6"/>
    </row>
    <row r="106" spans="1:6" x14ac:dyDescent="0.25">
      <c r="A106" s="6"/>
      <c r="B106" s="6"/>
      <c r="C106" s="6"/>
      <c r="D106" s="6"/>
      <c r="E106" s="6"/>
      <c r="F106" s="6"/>
    </row>
    <row r="107" spans="1:6" x14ac:dyDescent="0.25">
      <c r="A107" s="6"/>
      <c r="B107" s="6"/>
      <c r="C107" s="6"/>
      <c r="D107" s="6"/>
      <c r="E107" s="6"/>
      <c r="F107" s="6"/>
    </row>
    <row r="108" spans="1:6" x14ac:dyDescent="0.25">
      <c r="A108" s="6"/>
      <c r="B108" s="6"/>
      <c r="C108" s="6"/>
      <c r="D108" s="6"/>
      <c r="E108" s="6"/>
      <c r="F108" s="6"/>
    </row>
    <row r="109" spans="1:6" x14ac:dyDescent="0.25">
      <c r="A109" s="6"/>
      <c r="B109" s="6"/>
      <c r="C109" s="6"/>
      <c r="D109" s="6"/>
      <c r="E109" s="6"/>
      <c r="F109" s="6"/>
    </row>
    <row r="110" spans="1:6" x14ac:dyDescent="0.25">
      <c r="A110" s="6"/>
      <c r="B110" s="6"/>
      <c r="C110" s="6"/>
      <c r="D110" s="6"/>
      <c r="E110" s="6"/>
      <c r="F110" s="6"/>
    </row>
    <row r="111" spans="1:6" x14ac:dyDescent="0.25">
      <c r="A111" s="6"/>
      <c r="B111" s="6"/>
      <c r="C111" s="6"/>
      <c r="D111" s="6"/>
      <c r="E111" s="6"/>
      <c r="F111" s="6"/>
    </row>
    <row r="112" spans="1:6" x14ac:dyDescent="0.25">
      <c r="A112" s="6"/>
      <c r="B112" s="6"/>
      <c r="C112" s="6"/>
      <c r="D112" s="6"/>
      <c r="E112" s="6"/>
      <c r="F112" s="6"/>
    </row>
    <row r="113" spans="1:6" x14ac:dyDescent="0.25">
      <c r="A113" s="6"/>
      <c r="B113" s="6"/>
      <c r="C113" s="6"/>
      <c r="D113" s="6"/>
      <c r="E113" s="6"/>
      <c r="F113" s="6"/>
    </row>
    <row r="114" spans="1:6" x14ac:dyDescent="0.25">
      <c r="A114" s="6"/>
      <c r="B114" s="6"/>
      <c r="C114" s="6"/>
      <c r="D114" s="6"/>
      <c r="E114" s="6"/>
      <c r="F114" s="6"/>
    </row>
    <row r="115" spans="1:6" x14ac:dyDescent="0.25">
      <c r="A115" s="6"/>
      <c r="B115" s="6"/>
      <c r="C115" s="6"/>
      <c r="D115" s="6"/>
      <c r="E115" s="6"/>
      <c r="F115" s="6"/>
    </row>
    <row r="116" spans="1:6" x14ac:dyDescent="0.25">
      <c r="A116" s="6"/>
      <c r="B116" s="6"/>
      <c r="C116" s="6"/>
      <c r="D116" s="6"/>
      <c r="E116" s="6"/>
      <c r="F116" s="6"/>
    </row>
    <row r="117" spans="1:6" x14ac:dyDescent="0.25">
      <c r="A117" s="6"/>
      <c r="B117" s="6"/>
      <c r="C117" s="6"/>
      <c r="D117" s="6"/>
      <c r="E117" s="6"/>
      <c r="F117" s="6"/>
    </row>
    <row r="118" spans="1:6" x14ac:dyDescent="0.25">
      <c r="A118" s="6"/>
      <c r="B118" s="6"/>
      <c r="C118" s="6"/>
      <c r="D118" s="6"/>
      <c r="E118" s="6"/>
      <c r="F118" s="6"/>
    </row>
    <row r="119" spans="1:6" x14ac:dyDescent="0.25">
      <c r="A119" s="6"/>
      <c r="B119" s="6"/>
      <c r="C119" s="6"/>
      <c r="D119" s="6"/>
      <c r="E119" s="6"/>
      <c r="F119" s="6"/>
    </row>
    <row r="120" spans="1:6" x14ac:dyDescent="0.25">
      <c r="A120" s="6"/>
      <c r="B120" s="6"/>
      <c r="C120" s="6"/>
      <c r="D120" s="6"/>
      <c r="E120" s="6"/>
      <c r="F120" s="6"/>
    </row>
    <row r="121" spans="1:6" x14ac:dyDescent="0.25">
      <c r="A121" s="6"/>
      <c r="B121" s="6"/>
      <c r="C121" s="6"/>
      <c r="D121" s="6"/>
      <c r="E121" s="6"/>
      <c r="F121" s="6"/>
    </row>
    <row r="122" spans="1:6" x14ac:dyDescent="0.25">
      <c r="A122" s="6"/>
      <c r="B122" s="6"/>
      <c r="C122" s="6"/>
      <c r="D122" s="6"/>
      <c r="E122" s="6"/>
      <c r="F122" s="6"/>
    </row>
    <row r="123" spans="1:6" x14ac:dyDescent="0.25">
      <c r="A123" s="6"/>
      <c r="B123" s="6"/>
      <c r="C123" s="6"/>
      <c r="D123" s="6"/>
      <c r="E123" s="6"/>
      <c r="F123" s="6"/>
    </row>
    <row r="124" spans="1:6" x14ac:dyDescent="0.25">
      <c r="A124" s="6"/>
      <c r="B124" s="6"/>
      <c r="C124" s="6"/>
      <c r="D124" s="6"/>
      <c r="E124" s="6"/>
      <c r="F124" s="6"/>
    </row>
    <row r="125" spans="1:6" x14ac:dyDescent="0.25">
      <c r="A125" s="6"/>
      <c r="B125" s="6"/>
      <c r="C125" s="6"/>
      <c r="D125" s="6"/>
      <c r="E125" s="6"/>
      <c r="F125" s="6"/>
    </row>
    <row r="126" spans="1:6" x14ac:dyDescent="0.25">
      <c r="A126" s="6"/>
      <c r="B126" s="6"/>
      <c r="C126" s="6"/>
      <c r="D126" s="6"/>
      <c r="E126" s="6"/>
      <c r="F126" s="6"/>
    </row>
    <row r="127" spans="1:6" x14ac:dyDescent="0.25">
      <c r="A127" s="6"/>
      <c r="B127" s="6"/>
      <c r="C127" s="6"/>
      <c r="D127" s="6"/>
      <c r="E127" s="6"/>
      <c r="F127" s="6"/>
    </row>
    <row r="128" spans="1:6" x14ac:dyDescent="0.25">
      <c r="A128" s="6"/>
      <c r="B128" s="6"/>
      <c r="C128" s="6"/>
      <c r="D128" s="6"/>
      <c r="E128" s="6"/>
      <c r="F128" s="6"/>
    </row>
    <row r="129" spans="1:6" x14ac:dyDescent="0.25">
      <c r="A129" s="6"/>
      <c r="B129" s="6"/>
      <c r="C129" s="6"/>
      <c r="D129" s="6"/>
      <c r="E129" s="6"/>
      <c r="F129" s="6"/>
    </row>
    <row r="130" spans="1:6" x14ac:dyDescent="0.25">
      <c r="A130" s="6"/>
      <c r="B130" s="6"/>
      <c r="C130" s="6"/>
      <c r="D130" s="6"/>
      <c r="E130" s="6"/>
      <c r="F130" s="6"/>
    </row>
    <row r="131" spans="1:6" x14ac:dyDescent="0.25">
      <c r="A131" s="6"/>
      <c r="B131" s="6"/>
      <c r="C131" s="6"/>
      <c r="D131" s="6"/>
      <c r="E131" s="6"/>
      <c r="F131" s="6"/>
    </row>
    <row r="132" spans="1:6" x14ac:dyDescent="0.25">
      <c r="A132" s="6"/>
      <c r="B132" s="6"/>
      <c r="C132" s="6"/>
      <c r="D132" s="6"/>
      <c r="E132" s="6"/>
      <c r="F132" s="6"/>
    </row>
    <row r="133" spans="1:6" x14ac:dyDescent="0.25">
      <c r="A133" s="6"/>
      <c r="B133" s="6"/>
      <c r="C133" s="6"/>
      <c r="D133" s="6"/>
      <c r="E133" s="6"/>
      <c r="F133" s="6"/>
    </row>
    <row r="134" spans="1:6" x14ac:dyDescent="0.25">
      <c r="A134" s="6"/>
      <c r="B134" s="6"/>
      <c r="C134" s="6"/>
      <c r="D134" s="6"/>
      <c r="E134" s="6"/>
      <c r="F134" s="6"/>
    </row>
    <row r="135" spans="1:6" x14ac:dyDescent="0.25">
      <c r="A135" s="6"/>
      <c r="B135" s="6"/>
      <c r="C135" s="6"/>
      <c r="D135" s="6"/>
      <c r="E135" s="6"/>
      <c r="F135" s="6"/>
    </row>
    <row r="136" spans="1:6" x14ac:dyDescent="0.25">
      <c r="A136" s="6"/>
      <c r="B136" s="6"/>
      <c r="C136" s="6"/>
      <c r="D136" s="6"/>
      <c r="E136" s="6"/>
      <c r="F136" s="6"/>
    </row>
    <row r="137" spans="1:6" x14ac:dyDescent="0.25">
      <c r="A137" s="6"/>
      <c r="B137" s="6"/>
      <c r="C137" s="6"/>
      <c r="D137" s="6"/>
      <c r="E137" s="6"/>
      <c r="F137" s="6"/>
    </row>
    <row r="138" spans="1:6" x14ac:dyDescent="0.25">
      <c r="A138" s="6"/>
      <c r="B138" s="6"/>
      <c r="C138" s="6"/>
      <c r="D138" s="6"/>
      <c r="E138" s="6"/>
      <c r="F138" s="6"/>
    </row>
    <row r="139" spans="1:6" x14ac:dyDescent="0.25">
      <c r="A139" s="6"/>
      <c r="B139" s="6"/>
      <c r="C139" s="6"/>
      <c r="D139" s="6"/>
      <c r="E139" s="6"/>
      <c r="F139" s="6"/>
    </row>
    <row r="140" spans="1:6" x14ac:dyDescent="0.25">
      <c r="A140" s="6"/>
      <c r="B140" s="6"/>
      <c r="C140" s="6"/>
      <c r="D140" s="6"/>
      <c r="E140" s="6"/>
      <c r="F140" s="6"/>
    </row>
    <row r="141" spans="1:6" x14ac:dyDescent="0.25">
      <c r="A141" s="6"/>
      <c r="B141" s="6"/>
      <c r="C141" s="6"/>
      <c r="D141" s="6"/>
      <c r="E141" s="6"/>
      <c r="F141" s="6"/>
    </row>
    <row r="142" spans="1:6" x14ac:dyDescent="0.25">
      <c r="A142" s="6"/>
      <c r="B142" s="6"/>
      <c r="C142" s="6"/>
      <c r="D142" s="6"/>
      <c r="E142" s="6"/>
      <c r="F142" s="6"/>
    </row>
    <row r="143" spans="1:6" x14ac:dyDescent="0.25">
      <c r="A143" s="6"/>
      <c r="B143" s="6"/>
      <c r="C143" s="6"/>
      <c r="D143" s="6"/>
      <c r="E143" s="6"/>
      <c r="F143" s="6"/>
    </row>
    <row r="144" spans="1:6" x14ac:dyDescent="0.25">
      <c r="A144" s="6"/>
      <c r="B144" s="6"/>
      <c r="C144" s="6"/>
      <c r="D144" s="6"/>
      <c r="E144" s="6"/>
      <c r="F144" s="6"/>
    </row>
    <row r="145" spans="1:6" x14ac:dyDescent="0.25">
      <c r="A145" s="6"/>
      <c r="B145" s="6"/>
      <c r="C145" s="6"/>
      <c r="D145" s="6"/>
      <c r="E145" s="6"/>
      <c r="F145" s="6"/>
    </row>
    <row r="146" spans="1:6" x14ac:dyDescent="0.25">
      <c r="A146" s="6"/>
      <c r="B146" s="6"/>
      <c r="C146" s="6"/>
      <c r="D146" s="6"/>
      <c r="E146" s="6"/>
      <c r="F146" s="6"/>
    </row>
    <row r="147" spans="1:6" x14ac:dyDescent="0.25">
      <c r="A147" s="6"/>
      <c r="B147" s="6"/>
      <c r="C147" s="6"/>
      <c r="D147" s="6"/>
      <c r="E147" s="6"/>
      <c r="F147" s="6"/>
    </row>
    <row r="148" spans="1:6" x14ac:dyDescent="0.25">
      <c r="A148" s="6"/>
      <c r="B148" s="6"/>
      <c r="C148" s="6"/>
      <c r="D148" s="6"/>
      <c r="E148" s="6"/>
      <c r="F148" s="6"/>
    </row>
    <row r="149" spans="1:6" x14ac:dyDescent="0.25">
      <c r="A149" s="6"/>
      <c r="B149" s="6"/>
      <c r="C149" s="6"/>
      <c r="D149" s="6"/>
      <c r="E149" s="6"/>
      <c r="F149" s="6"/>
    </row>
    <row r="150" spans="1:6" x14ac:dyDescent="0.25">
      <c r="A150" s="6"/>
      <c r="B150" s="6"/>
      <c r="C150" s="6"/>
      <c r="D150" s="6"/>
      <c r="E150" s="6"/>
      <c r="F150" s="6"/>
    </row>
    <row r="151" spans="1:6" x14ac:dyDescent="0.25">
      <c r="A151" s="6"/>
      <c r="B151" s="6"/>
      <c r="C151" s="6"/>
      <c r="D151" s="6"/>
      <c r="E151" s="6"/>
      <c r="F151" s="6"/>
    </row>
    <row r="152" spans="1:6" x14ac:dyDescent="0.25">
      <c r="A152" s="6"/>
      <c r="B152" s="6"/>
      <c r="C152" s="6"/>
      <c r="D152" s="6"/>
      <c r="E152" s="6"/>
      <c r="F152" s="6"/>
    </row>
    <row r="153" spans="1:6" x14ac:dyDescent="0.25">
      <c r="A153" s="6"/>
      <c r="B153" s="6"/>
      <c r="C153" s="6"/>
      <c r="D153" s="6"/>
      <c r="E153" s="6"/>
      <c r="F153" s="6"/>
    </row>
    <row r="154" spans="1:6" x14ac:dyDescent="0.25">
      <c r="A154" s="6"/>
      <c r="B154" s="6"/>
      <c r="C154" s="6"/>
      <c r="D154" s="6"/>
      <c r="E154" s="6"/>
      <c r="F154" s="6"/>
    </row>
    <row r="155" spans="1:6" x14ac:dyDescent="0.25">
      <c r="A155" s="6"/>
      <c r="B155" s="6"/>
      <c r="C155" s="6"/>
      <c r="D155" s="6"/>
      <c r="E155" s="6"/>
      <c r="F155" s="6"/>
    </row>
    <row r="156" spans="1:6" x14ac:dyDescent="0.25">
      <c r="A156" s="6"/>
      <c r="B156" s="6"/>
      <c r="C156" s="6"/>
      <c r="D156" s="6"/>
      <c r="E156" s="6"/>
      <c r="F156" s="6"/>
    </row>
    <row r="157" spans="1:6" x14ac:dyDescent="0.25">
      <c r="A157" s="6"/>
      <c r="B157" s="6"/>
      <c r="C157" s="6"/>
      <c r="D157" s="6"/>
      <c r="E157" s="6"/>
      <c r="F157" s="6"/>
    </row>
    <row r="158" spans="1:6" x14ac:dyDescent="0.25">
      <c r="A158" s="6"/>
      <c r="B158" s="6"/>
      <c r="C158" s="6"/>
      <c r="D158" s="6"/>
      <c r="E158" s="6"/>
      <c r="F158" s="6"/>
    </row>
    <row r="159" spans="1:6" x14ac:dyDescent="0.25">
      <c r="A159" s="6"/>
      <c r="B159" s="6"/>
      <c r="C159" s="6"/>
      <c r="D159" s="6"/>
      <c r="E159" s="6"/>
      <c r="F159" s="6"/>
    </row>
    <row r="160" spans="1:6" x14ac:dyDescent="0.25">
      <c r="A160" s="6"/>
      <c r="B160" s="6"/>
      <c r="C160" s="6"/>
      <c r="D160" s="6"/>
      <c r="E160" s="6"/>
      <c r="F160" s="6"/>
    </row>
    <row r="161" spans="1:6" x14ac:dyDescent="0.25">
      <c r="A161" s="6"/>
      <c r="B161" s="6"/>
      <c r="C161" s="6"/>
      <c r="D161" s="6"/>
      <c r="E161" s="6"/>
      <c r="F161" s="6"/>
    </row>
    <row r="162" spans="1:6" x14ac:dyDescent="0.25">
      <c r="A162" s="6"/>
      <c r="B162" s="6"/>
      <c r="C162" s="6"/>
      <c r="D162" s="6"/>
      <c r="E162" s="6"/>
      <c r="F162" s="6"/>
    </row>
    <row r="163" spans="1:6" x14ac:dyDescent="0.25">
      <c r="A163" s="6"/>
      <c r="B163" s="6"/>
      <c r="C163" s="6"/>
      <c r="D163" s="6"/>
      <c r="E163" s="6"/>
      <c r="F163" s="6"/>
    </row>
    <row r="164" spans="1:6" x14ac:dyDescent="0.25">
      <c r="A164" s="6"/>
      <c r="B164" s="6"/>
      <c r="C164" s="6"/>
      <c r="D164" s="6"/>
      <c r="E164" s="6"/>
      <c r="F164" s="6"/>
    </row>
    <row r="165" spans="1:6" x14ac:dyDescent="0.25">
      <c r="A165" s="6"/>
      <c r="B165" s="6"/>
      <c r="C165" s="6"/>
      <c r="D165" s="6"/>
      <c r="E165" s="6"/>
      <c r="F165" s="6"/>
    </row>
    <row r="166" spans="1:6" x14ac:dyDescent="0.25">
      <c r="A166" s="6"/>
      <c r="B166" s="6"/>
      <c r="C166" s="6"/>
      <c r="D166" s="6"/>
      <c r="E166" s="6"/>
      <c r="F166" s="6"/>
    </row>
    <row r="167" spans="1:6" x14ac:dyDescent="0.25">
      <c r="A167" s="6"/>
      <c r="B167" s="6"/>
      <c r="C167" s="6"/>
      <c r="D167" s="6"/>
      <c r="E167" s="6"/>
      <c r="F167" s="6"/>
    </row>
    <row r="168" spans="1:6" x14ac:dyDescent="0.25">
      <c r="A168" s="6"/>
      <c r="B168" s="6"/>
      <c r="C168" s="6"/>
      <c r="D168" s="6"/>
      <c r="E168" s="6"/>
      <c r="F168" s="6"/>
    </row>
    <row r="169" spans="1:6" x14ac:dyDescent="0.25">
      <c r="A169" s="6"/>
      <c r="B169" s="6"/>
      <c r="C169" s="6"/>
      <c r="D169" s="6"/>
      <c r="E169" s="6"/>
      <c r="F169" s="6"/>
    </row>
    <row r="170" spans="1:6" x14ac:dyDescent="0.25">
      <c r="A170" s="6"/>
      <c r="B170" s="6"/>
      <c r="C170" s="6"/>
      <c r="D170" s="6"/>
      <c r="E170" s="6"/>
      <c r="F170" s="6"/>
    </row>
    <row r="171" spans="1:6" x14ac:dyDescent="0.25">
      <c r="A171" s="6"/>
      <c r="B171" s="6"/>
      <c r="C171" s="6"/>
      <c r="D171" s="6"/>
      <c r="E171" s="6"/>
      <c r="F171" s="6"/>
    </row>
    <row r="172" spans="1:6" x14ac:dyDescent="0.25">
      <c r="A172" s="6"/>
      <c r="B172" s="6"/>
      <c r="C172" s="6"/>
      <c r="D172" s="6"/>
      <c r="E172" s="6"/>
      <c r="F172" s="6"/>
    </row>
    <row r="173" spans="1:6" x14ac:dyDescent="0.25">
      <c r="A173" s="6"/>
      <c r="B173" s="6"/>
      <c r="C173" s="6"/>
      <c r="D173" s="6"/>
      <c r="E173" s="6"/>
      <c r="F173" s="6"/>
    </row>
    <row r="174" spans="1:6" x14ac:dyDescent="0.25">
      <c r="A174" s="6"/>
      <c r="B174" s="6"/>
      <c r="C174" s="6"/>
      <c r="D174" s="6"/>
      <c r="E174" s="6"/>
      <c r="F174" s="6"/>
    </row>
    <row r="175" spans="1:6" x14ac:dyDescent="0.25">
      <c r="A175" s="6"/>
      <c r="B175" s="6"/>
      <c r="C175" s="6"/>
      <c r="D175" s="6"/>
      <c r="E175" s="6"/>
      <c r="F175" s="6"/>
    </row>
    <row r="176" spans="1:6" x14ac:dyDescent="0.25">
      <c r="A176" s="6"/>
      <c r="B176" s="6"/>
      <c r="C176" s="6"/>
      <c r="D176" s="6"/>
      <c r="E176" s="6"/>
      <c r="F176" s="6"/>
    </row>
    <row r="177" spans="1:6" x14ac:dyDescent="0.25">
      <c r="A177" s="6"/>
      <c r="B177" s="6"/>
      <c r="C177" s="6"/>
      <c r="D177" s="6"/>
      <c r="E177" s="6"/>
      <c r="F177" s="6"/>
    </row>
    <row r="178" spans="1:6" x14ac:dyDescent="0.25">
      <c r="A178" s="6"/>
      <c r="B178" s="6"/>
      <c r="C178" s="6"/>
      <c r="D178" s="6"/>
      <c r="E178" s="6"/>
      <c r="F178" s="6"/>
    </row>
    <row r="179" spans="1:6" x14ac:dyDescent="0.25">
      <c r="A179" s="6"/>
      <c r="B179" s="6"/>
      <c r="C179" s="6"/>
      <c r="D179" s="6"/>
      <c r="E179" s="6"/>
      <c r="F179" s="6"/>
    </row>
    <row r="180" spans="1:6" x14ac:dyDescent="0.25">
      <c r="A180" s="6"/>
      <c r="B180" s="6"/>
      <c r="C180" s="6"/>
      <c r="D180" s="6"/>
      <c r="E180" s="6"/>
      <c r="F180" s="6"/>
    </row>
    <row r="181" spans="1:6" x14ac:dyDescent="0.25">
      <c r="A181" s="6"/>
      <c r="B181" s="6"/>
      <c r="C181" s="6"/>
      <c r="D181" s="6"/>
      <c r="E181" s="6"/>
      <c r="F181" s="6"/>
    </row>
  </sheetData>
  <mergeCells count="31">
    <mergeCell ref="A20:A22"/>
    <mergeCell ref="B20:B22"/>
    <mergeCell ref="A18:N18"/>
    <mergeCell ref="G20:G22"/>
    <mergeCell ref="H20:J20"/>
    <mergeCell ref="F21:F22"/>
    <mergeCell ref="D21:E21"/>
    <mergeCell ref="L21:M21"/>
    <mergeCell ref="D20:F20"/>
    <mergeCell ref="L20:N20"/>
    <mergeCell ref="C20:C22"/>
    <mergeCell ref="N21:N22"/>
    <mergeCell ref="K20:K22"/>
    <mergeCell ref="J21:J22"/>
    <mergeCell ref="H21:I21"/>
    <mergeCell ref="B15:N15"/>
    <mergeCell ref="B16:N16"/>
    <mergeCell ref="B1:N1"/>
    <mergeCell ref="B2:N2"/>
    <mergeCell ref="B3:N3"/>
    <mergeCell ref="B4:N4"/>
    <mergeCell ref="B10:N10"/>
    <mergeCell ref="B11:N11"/>
    <mergeCell ref="B12:N12"/>
    <mergeCell ref="B13:N13"/>
    <mergeCell ref="B14:N14"/>
    <mergeCell ref="B5:N5"/>
    <mergeCell ref="B6:N6"/>
    <mergeCell ref="B7:N7"/>
    <mergeCell ref="B8:N8"/>
    <mergeCell ref="B9:N9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668"/>
  <sheetViews>
    <sheetView showZeros="0" zoomScaleNormal="100" zoomScaleSheetLayoutView="100" workbookViewId="0">
      <selection activeCell="V7" sqref="V7"/>
    </sheetView>
  </sheetViews>
  <sheetFormatPr defaultRowHeight="15" x14ac:dyDescent="0.25"/>
  <cols>
    <col min="1" max="1" width="5" style="2" customWidth="1"/>
    <col min="2" max="2" width="39.28515625" style="2" customWidth="1"/>
    <col min="3" max="3" width="6.7109375" style="3" customWidth="1"/>
    <col min="4" max="11" width="11.140625" style="2" hidden="1" customWidth="1"/>
    <col min="12" max="15" width="10.28515625" style="2" customWidth="1"/>
    <col min="16" max="19" width="9.140625" style="2" hidden="1" customWidth="1"/>
    <col min="20" max="16384" width="9.140625" style="2"/>
  </cols>
  <sheetData>
    <row r="1" spans="2:15" x14ac:dyDescent="0.25">
      <c r="B1" s="628" t="s">
        <v>328</v>
      </c>
      <c r="C1" s="628"/>
      <c r="D1" s="628"/>
      <c r="E1" s="628"/>
      <c r="F1" s="628"/>
      <c r="G1" s="628"/>
      <c r="H1" s="628"/>
      <c r="I1" s="628"/>
      <c r="J1" s="628"/>
      <c r="K1" s="628"/>
      <c r="L1" s="628"/>
      <c r="M1" s="628"/>
      <c r="N1" s="628"/>
      <c r="O1" s="628"/>
    </row>
    <row r="2" spans="2:15" x14ac:dyDescent="0.25">
      <c r="B2" s="628" t="s">
        <v>447</v>
      </c>
      <c r="C2" s="628"/>
      <c r="D2" s="628"/>
      <c r="E2" s="628"/>
      <c r="F2" s="628"/>
      <c r="G2" s="628"/>
      <c r="H2" s="628"/>
      <c r="I2" s="628"/>
      <c r="J2" s="628"/>
      <c r="K2" s="628"/>
      <c r="L2" s="628"/>
      <c r="M2" s="628"/>
      <c r="N2" s="628"/>
      <c r="O2" s="628"/>
    </row>
    <row r="3" spans="2:15" x14ac:dyDescent="0.25">
      <c r="B3" s="628" t="s">
        <v>505</v>
      </c>
      <c r="C3" s="628"/>
      <c r="D3" s="628"/>
      <c r="E3" s="628"/>
      <c r="F3" s="628"/>
      <c r="G3" s="628"/>
      <c r="H3" s="628"/>
      <c r="I3" s="628"/>
      <c r="J3" s="628"/>
      <c r="K3" s="628"/>
      <c r="L3" s="628"/>
      <c r="M3" s="628"/>
      <c r="N3" s="628"/>
      <c r="O3" s="628"/>
    </row>
    <row r="4" spans="2:15" x14ac:dyDescent="0.25">
      <c r="B4" s="628" t="s">
        <v>335</v>
      </c>
      <c r="C4" s="628"/>
      <c r="D4" s="628"/>
      <c r="E4" s="628"/>
      <c r="F4" s="628"/>
      <c r="G4" s="628"/>
      <c r="H4" s="628"/>
      <c r="I4" s="628"/>
      <c r="J4" s="628"/>
      <c r="K4" s="628"/>
      <c r="L4" s="628"/>
      <c r="M4" s="628"/>
      <c r="N4" s="628"/>
      <c r="O4" s="628"/>
    </row>
    <row r="5" spans="2:15" x14ac:dyDescent="0.25">
      <c r="B5" s="626" t="s">
        <v>510</v>
      </c>
      <c r="C5" s="626"/>
      <c r="D5" s="626"/>
      <c r="E5" s="626"/>
      <c r="F5" s="626"/>
      <c r="G5" s="626"/>
      <c r="H5" s="626"/>
      <c r="I5" s="626"/>
      <c r="J5" s="626"/>
      <c r="K5" s="626"/>
      <c r="L5" s="626"/>
      <c r="M5" s="626"/>
      <c r="N5" s="626"/>
      <c r="O5" s="626"/>
    </row>
    <row r="6" spans="2:15" x14ac:dyDescent="0.25">
      <c r="B6" s="627" t="s">
        <v>513</v>
      </c>
      <c r="C6" s="627"/>
      <c r="D6" s="627"/>
      <c r="E6" s="627"/>
      <c r="F6" s="627"/>
      <c r="G6" s="627"/>
      <c r="H6" s="627"/>
      <c r="I6" s="627"/>
      <c r="J6" s="627"/>
      <c r="K6" s="627"/>
      <c r="L6" s="627"/>
      <c r="M6" s="627"/>
      <c r="N6" s="627"/>
      <c r="O6" s="461"/>
    </row>
    <row r="7" spans="2:15" x14ac:dyDescent="0.25">
      <c r="B7" s="626" t="s">
        <v>521</v>
      </c>
      <c r="C7" s="626"/>
      <c r="D7" s="626"/>
      <c r="E7" s="626"/>
      <c r="F7" s="626"/>
      <c r="G7" s="626"/>
      <c r="H7" s="626"/>
      <c r="I7" s="626"/>
      <c r="J7" s="626"/>
      <c r="K7" s="626"/>
      <c r="L7" s="626"/>
      <c r="M7" s="626"/>
      <c r="N7" s="626"/>
      <c r="O7" s="626"/>
    </row>
    <row r="8" spans="2:15" x14ac:dyDescent="0.25">
      <c r="B8" s="627" t="s">
        <v>540</v>
      </c>
      <c r="C8" s="627"/>
      <c r="D8" s="627"/>
      <c r="E8" s="627"/>
      <c r="F8" s="627"/>
      <c r="G8" s="627"/>
      <c r="H8" s="627"/>
      <c r="I8" s="627"/>
      <c r="J8" s="627"/>
      <c r="K8" s="627"/>
      <c r="L8" s="627"/>
      <c r="M8" s="627"/>
      <c r="N8" s="627"/>
      <c r="O8" s="465"/>
    </row>
    <row r="9" spans="2:15" x14ac:dyDescent="0.25">
      <c r="B9" s="626" t="s">
        <v>545</v>
      </c>
      <c r="C9" s="626"/>
      <c r="D9" s="626"/>
      <c r="E9" s="626"/>
      <c r="F9" s="626"/>
      <c r="G9" s="626"/>
      <c r="H9" s="626"/>
      <c r="I9" s="626"/>
      <c r="J9" s="626"/>
      <c r="K9" s="626"/>
      <c r="L9" s="626"/>
      <c r="M9" s="626"/>
      <c r="N9" s="626"/>
      <c r="O9" s="626"/>
    </row>
    <row r="10" spans="2:15" x14ac:dyDescent="0.25">
      <c r="B10" s="627" t="s">
        <v>555</v>
      </c>
      <c r="C10" s="627"/>
      <c r="D10" s="627"/>
      <c r="E10" s="627"/>
      <c r="F10" s="627"/>
      <c r="G10" s="627"/>
      <c r="H10" s="627"/>
      <c r="I10" s="627"/>
      <c r="J10" s="627"/>
      <c r="K10" s="627"/>
      <c r="L10" s="627"/>
      <c r="M10" s="627"/>
      <c r="N10" s="627"/>
      <c r="O10" s="519"/>
    </row>
    <row r="11" spans="2:15" x14ac:dyDescent="0.25">
      <c r="B11" s="626" t="s">
        <v>561</v>
      </c>
      <c r="C11" s="626"/>
      <c r="D11" s="626"/>
      <c r="E11" s="626"/>
      <c r="F11" s="626"/>
      <c r="G11" s="626"/>
      <c r="H11" s="626"/>
      <c r="I11" s="626"/>
      <c r="J11" s="626"/>
      <c r="K11" s="626"/>
      <c r="L11" s="626"/>
      <c r="M11" s="626"/>
      <c r="N11" s="626"/>
      <c r="O11" s="626"/>
    </row>
    <row r="12" spans="2:15" x14ac:dyDescent="0.25">
      <c r="B12" s="627" t="s">
        <v>573</v>
      </c>
      <c r="C12" s="627"/>
      <c r="D12" s="627"/>
      <c r="E12" s="627"/>
      <c r="F12" s="627"/>
      <c r="G12" s="627"/>
      <c r="H12" s="627"/>
      <c r="I12" s="627"/>
      <c r="J12" s="627"/>
      <c r="K12" s="627"/>
      <c r="L12" s="627"/>
      <c r="M12" s="627"/>
      <c r="N12" s="627"/>
      <c r="O12" s="531"/>
    </row>
    <row r="13" spans="2:15" x14ac:dyDescent="0.25">
      <c r="B13" s="626" t="s">
        <v>580</v>
      </c>
      <c r="C13" s="626"/>
      <c r="D13" s="626"/>
      <c r="E13" s="626"/>
      <c r="F13" s="626"/>
      <c r="G13" s="626"/>
      <c r="H13" s="626"/>
      <c r="I13" s="626"/>
      <c r="J13" s="626"/>
      <c r="K13" s="626"/>
      <c r="L13" s="626"/>
      <c r="M13" s="626"/>
      <c r="N13" s="626"/>
      <c r="O13" s="626"/>
    </row>
    <row r="14" spans="2:15" x14ac:dyDescent="0.25">
      <c r="B14" s="627" t="s">
        <v>596</v>
      </c>
      <c r="C14" s="627"/>
      <c r="D14" s="627"/>
      <c r="E14" s="627"/>
      <c r="F14" s="627"/>
      <c r="G14" s="627"/>
      <c r="H14" s="627"/>
      <c r="I14" s="627"/>
      <c r="J14" s="627"/>
      <c r="K14" s="627"/>
      <c r="L14" s="627"/>
      <c r="M14" s="627"/>
      <c r="N14" s="627"/>
      <c r="O14" s="541"/>
    </row>
    <row r="15" spans="2:15" x14ac:dyDescent="0.25">
      <c r="B15" s="626" t="s">
        <v>588</v>
      </c>
      <c r="C15" s="626"/>
      <c r="D15" s="626"/>
      <c r="E15" s="626"/>
      <c r="F15" s="626"/>
      <c r="G15" s="626"/>
      <c r="H15" s="626"/>
      <c r="I15" s="626"/>
      <c r="J15" s="626"/>
      <c r="K15" s="626"/>
      <c r="L15" s="626"/>
      <c r="M15" s="626"/>
      <c r="N15" s="626"/>
      <c r="O15" s="626"/>
    </row>
    <row r="16" spans="2:15" x14ac:dyDescent="0.25">
      <c r="B16" s="627" t="s">
        <v>607</v>
      </c>
      <c r="C16" s="627"/>
      <c r="D16" s="627"/>
      <c r="E16" s="627"/>
      <c r="F16" s="627"/>
      <c r="G16" s="627"/>
      <c r="H16" s="627"/>
      <c r="I16" s="627"/>
      <c r="J16" s="627"/>
      <c r="K16" s="627"/>
      <c r="L16" s="627"/>
      <c r="M16" s="627"/>
      <c r="N16" s="627"/>
      <c r="O16" s="549"/>
    </row>
    <row r="17" spans="1:15" s="318" customFormat="1" x14ac:dyDescent="0.25">
      <c r="B17" s="319"/>
      <c r="C17" s="319"/>
      <c r="D17" s="319"/>
      <c r="E17" s="319"/>
      <c r="F17" s="319"/>
      <c r="G17" s="319"/>
      <c r="H17" s="319"/>
      <c r="I17" s="319"/>
      <c r="J17" s="319"/>
      <c r="K17" s="319"/>
      <c r="L17" s="319"/>
      <c r="M17" s="319"/>
      <c r="N17" s="319"/>
      <c r="O17" s="319"/>
    </row>
    <row r="18" spans="1:15" ht="32.25" customHeight="1" x14ac:dyDescent="0.25">
      <c r="A18" s="583" t="s">
        <v>454</v>
      </c>
      <c r="B18" s="583"/>
      <c r="C18" s="583"/>
      <c r="D18" s="583"/>
      <c r="E18" s="583"/>
      <c r="F18" s="583"/>
      <c r="G18" s="583"/>
      <c r="H18" s="583"/>
      <c r="I18" s="583"/>
      <c r="J18" s="583"/>
      <c r="K18" s="583"/>
      <c r="L18" s="583"/>
      <c r="M18" s="583"/>
      <c r="N18" s="583"/>
      <c r="O18" s="583"/>
    </row>
    <row r="19" spans="1:15" ht="17.25" customHeight="1" x14ac:dyDescent="0.25">
      <c r="G19" s="4"/>
      <c r="H19" s="4"/>
      <c r="I19" s="4"/>
      <c r="J19" s="4"/>
      <c r="K19" s="4"/>
      <c r="L19" s="4"/>
      <c r="M19" s="4"/>
      <c r="N19" s="4"/>
      <c r="O19" s="4" t="s">
        <v>406</v>
      </c>
    </row>
    <row r="20" spans="1:15" ht="15" customHeight="1" x14ac:dyDescent="0.25">
      <c r="A20" s="588" t="s">
        <v>5</v>
      </c>
      <c r="B20" s="591" t="s">
        <v>327</v>
      </c>
      <c r="C20" s="591" t="s">
        <v>54</v>
      </c>
      <c r="D20" s="604" t="s">
        <v>336</v>
      </c>
      <c r="E20" s="607" t="s">
        <v>194</v>
      </c>
      <c r="F20" s="608"/>
      <c r="G20" s="609"/>
      <c r="H20" s="594" t="s">
        <v>338</v>
      </c>
      <c r="I20" s="597" t="s">
        <v>194</v>
      </c>
      <c r="J20" s="598"/>
      <c r="K20" s="598"/>
      <c r="L20" s="603" t="s">
        <v>0</v>
      </c>
      <c r="M20" s="603" t="s">
        <v>194</v>
      </c>
      <c r="N20" s="603"/>
      <c r="O20" s="603"/>
    </row>
    <row r="21" spans="1:15" x14ac:dyDescent="0.25">
      <c r="A21" s="589"/>
      <c r="B21" s="592"/>
      <c r="C21" s="592"/>
      <c r="D21" s="605"/>
      <c r="E21" s="607" t="s">
        <v>1</v>
      </c>
      <c r="F21" s="609"/>
      <c r="G21" s="604" t="s">
        <v>2</v>
      </c>
      <c r="H21" s="595"/>
      <c r="I21" s="597" t="s">
        <v>1</v>
      </c>
      <c r="J21" s="599"/>
      <c r="K21" s="633" t="s">
        <v>2</v>
      </c>
      <c r="L21" s="603"/>
      <c r="M21" s="603" t="s">
        <v>1</v>
      </c>
      <c r="N21" s="603"/>
      <c r="O21" s="586" t="s">
        <v>2</v>
      </c>
    </row>
    <row r="22" spans="1:15" ht="49.5" customHeight="1" x14ac:dyDescent="0.25">
      <c r="A22" s="590"/>
      <c r="B22" s="593"/>
      <c r="C22" s="593"/>
      <c r="D22" s="606"/>
      <c r="E22" s="60" t="s">
        <v>3</v>
      </c>
      <c r="F22" s="145" t="s">
        <v>4</v>
      </c>
      <c r="G22" s="606"/>
      <c r="H22" s="596"/>
      <c r="I22" s="62" t="s">
        <v>3</v>
      </c>
      <c r="J22" s="147" t="s">
        <v>4</v>
      </c>
      <c r="K22" s="634"/>
      <c r="L22" s="603"/>
      <c r="M22" s="144" t="s">
        <v>3</v>
      </c>
      <c r="N22" s="146" t="s">
        <v>4</v>
      </c>
      <c r="O22" s="586"/>
    </row>
    <row r="23" spans="1:15" ht="15.95" customHeight="1" x14ac:dyDescent="0.25">
      <c r="A23" s="154" t="s">
        <v>71</v>
      </c>
      <c r="B23" s="629" t="s">
        <v>6</v>
      </c>
      <c r="C23" s="632"/>
      <c r="D23" s="630"/>
      <c r="E23" s="630"/>
      <c r="F23" s="630"/>
      <c r="G23" s="630"/>
      <c r="H23" s="630"/>
      <c r="I23" s="630"/>
      <c r="J23" s="630"/>
      <c r="K23" s="630"/>
      <c r="L23" s="630"/>
      <c r="M23" s="630"/>
      <c r="N23" s="630"/>
      <c r="O23" s="631"/>
    </row>
    <row r="24" spans="1:15" ht="15" customHeight="1" x14ac:dyDescent="0.25">
      <c r="A24" s="5" t="s">
        <v>182</v>
      </c>
      <c r="B24" s="6" t="s">
        <v>56</v>
      </c>
      <c r="C24" s="160" t="s">
        <v>9</v>
      </c>
      <c r="D24" s="455">
        <f>E24+G24</f>
        <v>84.1</v>
      </c>
      <c r="E24" s="8">
        <f>E25+E26</f>
        <v>84.1</v>
      </c>
      <c r="F24" s="8">
        <f t="shared" ref="F24:G24" si="0">F25+F26</f>
        <v>62.5</v>
      </c>
      <c r="G24" s="8">
        <f t="shared" si="0"/>
        <v>0</v>
      </c>
      <c r="H24" s="9">
        <f>I24+K24</f>
        <v>2.5</v>
      </c>
      <c r="I24" s="9">
        <f>I25+I26</f>
        <v>2.5</v>
      </c>
      <c r="J24" s="9">
        <f t="shared" ref="J24" si="1">J25+J26</f>
        <v>1.9</v>
      </c>
      <c r="K24" s="237">
        <f t="shared" ref="K24" si="2">K25+K26</f>
        <v>0</v>
      </c>
      <c r="L24" s="11">
        <f>M24+O24</f>
        <v>86.6</v>
      </c>
      <c r="M24" s="11">
        <f>M25+M26</f>
        <v>86.6</v>
      </c>
      <c r="N24" s="11">
        <f t="shared" ref="N24" si="3">N25+N26</f>
        <v>64.399999999999991</v>
      </c>
      <c r="O24" s="11">
        <f t="shared" ref="O24" si="4">O25+O26</f>
        <v>0</v>
      </c>
    </row>
    <row r="25" spans="1:15" ht="15" hidden="1" customHeight="1" x14ac:dyDescent="0.25">
      <c r="A25" s="40"/>
      <c r="B25" s="265" t="s">
        <v>8</v>
      </c>
      <c r="C25" s="457"/>
      <c r="D25" s="456">
        <f t="shared" ref="D25" si="5">E25+G25</f>
        <v>82.6</v>
      </c>
      <c r="E25" s="253">
        <v>82.6</v>
      </c>
      <c r="F25" s="253">
        <v>61.4</v>
      </c>
      <c r="G25" s="253"/>
      <c r="H25" s="377">
        <f t="shared" ref="H25:H26" si="6">I25+K25</f>
        <v>2.5</v>
      </c>
      <c r="I25" s="253">
        <v>2.5</v>
      </c>
      <c r="J25" s="253">
        <v>1.9</v>
      </c>
      <c r="K25" s="378"/>
      <c r="L25" s="377">
        <f t="shared" ref="L25:L26" si="7">M25+O25</f>
        <v>85.1</v>
      </c>
      <c r="M25" s="377">
        <f t="shared" ref="M25:M26" si="8">E25+I25</f>
        <v>85.1</v>
      </c>
      <c r="N25" s="377">
        <f t="shared" ref="N25:N26" si="9">F25+J25</f>
        <v>63.3</v>
      </c>
      <c r="O25" s="377">
        <f t="shared" ref="O25:O26" si="10">G25+K25</f>
        <v>0</v>
      </c>
    </row>
    <row r="26" spans="1:15" ht="15" customHeight="1" x14ac:dyDescent="0.25">
      <c r="A26" s="40"/>
      <c r="B26" s="454" t="s">
        <v>159</v>
      </c>
      <c r="C26" s="7"/>
      <c r="D26" s="455">
        <f t="shared" ref="D26:D92" si="11">E26+G26</f>
        <v>1.5</v>
      </c>
      <c r="E26" s="16">
        <v>1.5</v>
      </c>
      <c r="F26" s="16">
        <v>1.1000000000000001</v>
      </c>
      <c r="G26" s="16"/>
      <c r="H26" s="9">
        <f t="shared" si="6"/>
        <v>0</v>
      </c>
      <c r="I26" s="10"/>
      <c r="J26" s="10"/>
      <c r="K26" s="206"/>
      <c r="L26" s="11">
        <f t="shared" si="7"/>
        <v>1.5</v>
      </c>
      <c r="M26" s="11">
        <f t="shared" si="8"/>
        <v>1.5</v>
      </c>
      <c r="N26" s="11">
        <f t="shared" si="9"/>
        <v>1.1000000000000001</v>
      </c>
      <c r="O26" s="11">
        <f t="shared" si="10"/>
        <v>0</v>
      </c>
    </row>
    <row r="27" spans="1:15" ht="15" customHeight="1" x14ac:dyDescent="0.25">
      <c r="A27" s="5" t="s">
        <v>72</v>
      </c>
      <c r="B27" s="240" t="s">
        <v>20</v>
      </c>
      <c r="C27" s="155"/>
      <c r="D27" s="8">
        <f t="shared" si="11"/>
        <v>3258.1000000000004</v>
      </c>
      <c r="E27" s="8">
        <f>E28+E31+E32+E33</f>
        <v>3013.8</v>
      </c>
      <c r="F27" s="8">
        <f>F28+F31+F32+F33</f>
        <v>1376.7</v>
      </c>
      <c r="G27" s="8">
        <f>G28+G31+G32+G33</f>
        <v>244.3</v>
      </c>
      <c r="H27" s="9">
        <f t="shared" ref="H27:H92" si="12">I27+K27</f>
        <v>-1</v>
      </c>
      <c r="I27" s="9">
        <f t="shared" ref="I27:O27" si="13">I28+I31+I32+I33</f>
        <v>4.2</v>
      </c>
      <c r="J27" s="9">
        <f t="shared" si="13"/>
        <v>0</v>
      </c>
      <c r="K27" s="237">
        <f t="shared" si="13"/>
        <v>-5.2</v>
      </c>
      <c r="L27" s="11">
        <f t="shared" si="13"/>
        <v>3257.1</v>
      </c>
      <c r="M27" s="11">
        <f t="shared" si="13"/>
        <v>3018</v>
      </c>
      <c r="N27" s="11">
        <f t="shared" si="13"/>
        <v>1376.7</v>
      </c>
      <c r="O27" s="11">
        <f t="shared" si="13"/>
        <v>239.10000000000002</v>
      </c>
    </row>
    <row r="28" spans="1:15" ht="15" customHeight="1" x14ac:dyDescent="0.25">
      <c r="A28" s="19"/>
      <c r="B28" s="6"/>
      <c r="C28" s="160" t="s">
        <v>9</v>
      </c>
      <c r="D28" s="455">
        <f t="shared" si="11"/>
        <v>2541.4</v>
      </c>
      <c r="E28" s="16">
        <f>E29+E30</f>
        <v>2341.1</v>
      </c>
      <c r="F28" s="16">
        <f t="shared" ref="F28:G28" si="14">F29+F30</f>
        <v>1376.7</v>
      </c>
      <c r="G28" s="16">
        <f t="shared" si="14"/>
        <v>200.3</v>
      </c>
      <c r="H28" s="9">
        <f t="shared" si="12"/>
        <v>-1</v>
      </c>
      <c r="I28" s="9">
        <f>I29+I30</f>
        <v>4.2</v>
      </c>
      <c r="J28" s="9">
        <f t="shared" ref="J28:K28" si="15">J29+J30</f>
        <v>0</v>
      </c>
      <c r="K28" s="237">
        <f t="shared" si="15"/>
        <v>-5.2</v>
      </c>
      <c r="L28" s="11">
        <f>M28+O28</f>
        <v>2540.3999999999996</v>
      </c>
      <c r="M28" s="11">
        <f t="shared" ref="M28:O31" si="16">E28+I28</f>
        <v>2345.2999999999997</v>
      </c>
      <c r="N28" s="11">
        <f t="shared" si="16"/>
        <v>1376.7</v>
      </c>
      <c r="O28" s="11">
        <f t="shared" si="16"/>
        <v>195.10000000000002</v>
      </c>
    </row>
    <row r="29" spans="1:15" ht="15" hidden="1" customHeight="1" x14ac:dyDescent="0.25">
      <c r="A29" s="40"/>
      <c r="B29" s="265" t="s">
        <v>8</v>
      </c>
      <c r="C29" s="457"/>
      <c r="D29" s="456">
        <f t="shared" ref="D29" si="17">E29+G29</f>
        <v>2521.9</v>
      </c>
      <c r="E29" s="253">
        <v>2321.6</v>
      </c>
      <c r="F29" s="253">
        <v>1361.8</v>
      </c>
      <c r="G29" s="253">
        <v>200.3</v>
      </c>
      <c r="H29" s="377">
        <f t="shared" ref="H29:H30" si="18">I29+K29</f>
        <v>-1</v>
      </c>
      <c r="I29" s="253">
        <v>4.2</v>
      </c>
      <c r="J29" s="253"/>
      <c r="K29" s="378">
        <v>-5.2</v>
      </c>
      <c r="L29" s="377">
        <f t="shared" ref="L29:L30" si="19">M29+O29</f>
        <v>2520.8999999999996</v>
      </c>
      <c r="M29" s="377">
        <f t="shared" si="16"/>
        <v>2325.7999999999997</v>
      </c>
      <c r="N29" s="377">
        <f t="shared" si="16"/>
        <v>1361.8</v>
      </c>
      <c r="O29" s="377">
        <f t="shared" si="16"/>
        <v>195.10000000000002</v>
      </c>
    </row>
    <row r="30" spans="1:15" ht="15" customHeight="1" x14ac:dyDescent="0.25">
      <c r="A30" s="40"/>
      <c r="B30" s="454" t="s">
        <v>159</v>
      </c>
      <c r="C30" s="7"/>
      <c r="D30" s="455">
        <f t="shared" si="11"/>
        <v>19.5</v>
      </c>
      <c r="E30" s="16">
        <v>19.5</v>
      </c>
      <c r="F30" s="16">
        <v>14.9</v>
      </c>
      <c r="G30" s="16"/>
      <c r="H30" s="9">
        <f t="shared" si="18"/>
        <v>0</v>
      </c>
      <c r="I30" s="10"/>
      <c r="J30" s="10"/>
      <c r="K30" s="206"/>
      <c r="L30" s="11">
        <f t="shared" si="19"/>
        <v>19.5</v>
      </c>
      <c r="M30" s="11">
        <f t="shared" si="16"/>
        <v>19.5</v>
      </c>
      <c r="N30" s="11">
        <f t="shared" si="16"/>
        <v>14.9</v>
      </c>
      <c r="O30" s="11">
        <f t="shared" si="16"/>
        <v>0</v>
      </c>
    </row>
    <row r="31" spans="1:15" ht="15" customHeight="1" x14ac:dyDescent="0.25">
      <c r="A31" s="19"/>
      <c r="B31" s="256"/>
      <c r="C31" s="81" t="s">
        <v>25</v>
      </c>
      <c r="D31" s="8">
        <f t="shared" si="11"/>
        <v>481.3</v>
      </c>
      <c r="E31" s="16">
        <v>481.3</v>
      </c>
      <c r="F31" s="16"/>
      <c r="G31" s="16"/>
      <c r="H31" s="9">
        <f t="shared" si="12"/>
        <v>0</v>
      </c>
      <c r="I31" s="10"/>
      <c r="J31" s="10"/>
      <c r="K31" s="206"/>
      <c r="L31" s="11">
        <f>M31+O31</f>
        <v>481.3</v>
      </c>
      <c r="M31" s="11">
        <f t="shared" si="16"/>
        <v>481.3</v>
      </c>
      <c r="N31" s="11">
        <f t="shared" si="16"/>
        <v>0</v>
      </c>
      <c r="O31" s="11">
        <f t="shared" si="16"/>
        <v>0</v>
      </c>
    </row>
    <row r="32" spans="1:15" ht="14.25" customHeight="1" x14ac:dyDescent="0.25">
      <c r="A32" s="19"/>
      <c r="B32" s="382"/>
      <c r="C32" s="30" t="s">
        <v>22</v>
      </c>
      <c r="D32" s="8">
        <f t="shared" si="11"/>
        <v>235.4</v>
      </c>
      <c r="E32" s="16">
        <v>191.4</v>
      </c>
      <c r="F32" s="16"/>
      <c r="G32" s="16">
        <v>44</v>
      </c>
      <c r="H32" s="9">
        <f t="shared" si="12"/>
        <v>0</v>
      </c>
      <c r="I32" s="10"/>
      <c r="J32" s="10"/>
      <c r="K32" s="206"/>
      <c r="L32" s="12">
        <f>M32+O32</f>
        <v>235.4</v>
      </c>
      <c r="M32" s="12">
        <f t="shared" ref="M32:O32" si="20">E32+I32</f>
        <v>191.4</v>
      </c>
      <c r="N32" s="12">
        <f t="shared" si="20"/>
        <v>0</v>
      </c>
      <c r="O32" s="12">
        <f t="shared" si="20"/>
        <v>44</v>
      </c>
    </row>
    <row r="33" spans="1:15" ht="14.25" hidden="1" customHeight="1" x14ac:dyDescent="0.25">
      <c r="A33" s="150"/>
      <c r="B33" s="383"/>
      <c r="C33" s="273">
        <v>10</v>
      </c>
      <c r="D33" s="8">
        <f t="shared" si="11"/>
        <v>0</v>
      </c>
      <c r="E33" s="16"/>
      <c r="F33" s="16"/>
      <c r="G33" s="16"/>
      <c r="H33" s="9">
        <f t="shared" si="12"/>
        <v>0</v>
      </c>
      <c r="I33" s="10"/>
      <c r="J33" s="10"/>
      <c r="K33" s="206"/>
      <c r="L33" s="12">
        <f>M33+O33</f>
        <v>0</v>
      </c>
      <c r="M33" s="12">
        <f>E33+I33</f>
        <v>0</v>
      </c>
      <c r="N33" s="12">
        <f>F33+J33</f>
        <v>0</v>
      </c>
      <c r="O33" s="12">
        <f>G33+K33</f>
        <v>0</v>
      </c>
    </row>
    <row r="34" spans="1:15" ht="14.25" customHeight="1" x14ac:dyDescent="0.25">
      <c r="A34" s="5" t="s">
        <v>73</v>
      </c>
      <c r="B34" s="240" t="s">
        <v>7</v>
      </c>
      <c r="C34" s="15"/>
      <c r="D34" s="8">
        <f t="shared" si="11"/>
        <v>81.699999999999989</v>
      </c>
      <c r="E34" s="16">
        <f>SUM(E35:E39)</f>
        <v>81.699999999999989</v>
      </c>
      <c r="F34" s="16">
        <f>SUM(F35:F39)</f>
        <v>52.800000000000004</v>
      </c>
      <c r="G34" s="16">
        <f t="shared" ref="G34:O34" si="21">SUM(G35:G39)</f>
        <v>0</v>
      </c>
      <c r="H34" s="9">
        <f t="shared" si="12"/>
        <v>2.2000000000000002</v>
      </c>
      <c r="I34" s="10">
        <f t="shared" si="21"/>
        <v>2.2000000000000002</v>
      </c>
      <c r="J34" s="10">
        <f>SUM(J35:J39)</f>
        <v>4.1000000000000005</v>
      </c>
      <c r="K34" s="206">
        <f t="shared" si="21"/>
        <v>0</v>
      </c>
      <c r="L34" s="12">
        <f t="shared" si="21"/>
        <v>83.9</v>
      </c>
      <c r="M34" s="12">
        <f t="shared" si="21"/>
        <v>83.9</v>
      </c>
      <c r="N34" s="12">
        <f t="shared" si="21"/>
        <v>56.900000000000006</v>
      </c>
      <c r="O34" s="12">
        <f t="shared" si="21"/>
        <v>0</v>
      </c>
    </row>
    <row r="35" spans="1:15" ht="15" customHeight="1" x14ac:dyDescent="0.25">
      <c r="A35" s="19"/>
      <c r="B35" s="241"/>
      <c r="C35" s="15" t="s">
        <v>9</v>
      </c>
      <c r="D35" s="8">
        <f t="shared" si="11"/>
        <v>31.7</v>
      </c>
      <c r="E35" s="16">
        <v>31.7</v>
      </c>
      <c r="F35" s="16">
        <v>19.100000000000001</v>
      </c>
      <c r="G35" s="16"/>
      <c r="H35" s="9">
        <f t="shared" si="12"/>
        <v>0.2</v>
      </c>
      <c r="I35" s="10">
        <v>0.2</v>
      </c>
      <c r="J35" s="10">
        <v>0.8</v>
      </c>
      <c r="K35" s="206"/>
      <c r="L35" s="12">
        <f t="shared" ref="L35:L49" si="22">M35+O35</f>
        <v>31.9</v>
      </c>
      <c r="M35" s="12">
        <f t="shared" ref="M35:M49" si="23">E35+I35</f>
        <v>31.9</v>
      </c>
      <c r="N35" s="12">
        <f t="shared" ref="N35:N49" si="24">F35+J35</f>
        <v>19.900000000000002</v>
      </c>
      <c r="O35" s="12">
        <f t="shared" ref="O35:O49" si="25">G35+K35</f>
        <v>0</v>
      </c>
    </row>
    <row r="36" spans="1:15" ht="15" customHeight="1" x14ac:dyDescent="0.25">
      <c r="A36" s="19"/>
      <c r="B36" s="241"/>
      <c r="C36" s="15" t="s">
        <v>31</v>
      </c>
      <c r="D36" s="8">
        <f t="shared" si="11"/>
        <v>2.7</v>
      </c>
      <c r="E36" s="16">
        <v>2.7</v>
      </c>
      <c r="F36" s="16">
        <v>2.1</v>
      </c>
      <c r="G36" s="16"/>
      <c r="H36" s="9">
        <f t="shared" si="12"/>
        <v>0</v>
      </c>
      <c r="I36" s="10"/>
      <c r="J36" s="10"/>
      <c r="K36" s="206"/>
      <c r="L36" s="12">
        <f t="shared" si="22"/>
        <v>2.7</v>
      </c>
      <c r="M36" s="12">
        <f t="shared" si="23"/>
        <v>2.7</v>
      </c>
      <c r="N36" s="12">
        <f t="shared" si="24"/>
        <v>2.1</v>
      </c>
      <c r="O36" s="12">
        <f t="shared" si="25"/>
        <v>0</v>
      </c>
    </row>
    <row r="37" spans="1:15" ht="15" customHeight="1" x14ac:dyDescent="0.25">
      <c r="A37" s="19"/>
      <c r="B37" s="241"/>
      <c r="C37" s="15" t="s">
        <v>22</v>
      </c>
      <c r="D37" s="8">
        <f t="shared" si="11"/>
        <v>23.5</v>
      </c>
      <c r="E37" s="16">
        <v>23.5</v>
      </c>
      <c r="F37" s="16">
        <v>18</v>
      </c>
      <c r="G37" s="16"/>
      <c r="H37" s="9">
        <f t="shared" si="12"/>
        <v>3.1</v>
      </c>
      <c r="I37" s="10">
        <v>3.1</v>
      </c>
      <c r="J37" s="10">
        <v>2.4</v>
      </c>
      <c r="K37" s="206"/>
      <c r="L37" s="12">
        <f t="shared" si="22"/>
        <v>26.6</v>
      </c>
      <c r="M37" s="12">
        <f t="shared" si="23"/>
        <v>26.6</v>
      </c>
      <c r="N37" s="12">
        <f t="shared" si="24"/>
        <v>20.399999999999999</v>
      </c>
      <c r="O37" s="12">
        <f t="shared" si="25"/>
        <v>0</v>
      </c>
    </row>
    <row r="38" spans="1:15" ht="15" customHeight="1" x14ac:dyDescent="0.25">
      <c r="A38" s="19"/>
      <c r="B38" s="241"/>
      <c r="C38" s="97" t="s">
        <v>30</v>
      </c>
      <c r="D38" s="8">
        <f t="shared" si="11"/>
        <v>9.1999999999999993</v>
      </c>
      <c r="E38" s="16">
        <v>9.1999999999999993</v>
      </c>
      <c r="F38" s="16">
        <v>2.5</v>
      </c>
      <c r="G38" s="16"/>
      <c r="H38" s="9">
        <f t="shared" si="12"/>
        <v>-2</v>
      </c>
      <c r="I38" s="10">
        <v>-2</v>
      </c>
      <c r="J38" s="10">
        <v>0.2</v>
      </c>
      <c r="K38" s="206"/>
      <c r="L38" s="12">
        <f t="shared" si="22"/>
        <v>7.1999999999999993</v>
      </c>
      <c r="M38" s="12">
        <f t="shared" si="23"/>
        <v>7.1999999999999993</v>
      </c>
      <c r="N38" s="12">
        <f t="shared" si="24"/>
        <v>2.7</v>
      </c>
      <c r="O38" s="12">
        <f t="shared" si="25"/>
        <v>0</v>
      </c>
    </row>
    <row r="39" spans="1:15" ht="15" customHeight="1" x14ac:dyDescent="0.25">
      <c r="A39" s="242"/>
      <c r="B39" s="243"/>
      <c r="C39" s="97" t="s">
        <v>24</v>
      </c>
      <c r="D39" s="8">
        <f t="shared" si="11"/>
        <v>14.6</v>
      </c>
      <c r="E39" s="16">
        <v>14.6</v>
      </c>
      <c r="F39" s="16">
        <v>11.1</v>
      </c>
      <c r="G39" s="16"/>
      <c r="H39" s="9">
        <f t="shared" si="12"/>
        <v>0.9</v>
      </c>
      <c r="I39" s="10">
        <v>0.9</v>
      </c>
      <c r="J39" s="10">
        <v>0.7</v>
      </c>
      <c r="K39" s="206"/>
      <c r="L39" s="11">
        <f>M39+O39</f>
        <v>15.5</v>
      </c>
      <c r="M39" s="11">
        <f>E39+I39</f>
        <v>15.5</v>
      </c>
      <c r="N39" s="11">
        <f>F39+J39</f>
        <v>11.799999999999999</v>
      </c>
      <c r="O39" s="11">
        <f>G39+K39</f>
        <v>0</v>
      </c>
    </row>
    <row r="40" spans="1:15" ht="15" customHeight="1" x14ac:dyDescent="0.25">
      <c r="A40" s="5" t="s">
        <v>74</v>
      </c>
      <c r="B40" s="17" t="s">
        <v>10</v>
      </c>
      <c r="C40" s="15"/>
      <c r="D40" s="8">
        <f t="shared" si="11"/>
        <v>77.600000000000009</v>
      </c>
      <c r="E40" s="16">
        <f>SUM(E41:E44)</f>
        <v>77.600000000000009</v>
      </c>
      <c r="F40" s="16">
        <f>SUM(F41:F44)</f>
        <v>55.300000000000004</v>
      </c>
      <c r="G40" s="16">
        <f t="shared" ref="G40:O40" si="26">SUM(G41:G44)</f>
        <v>0</v>
      </c>
      <c r="H40" s="9">
        <f t="shared" si="12"/>
        <v>3.4</v>
      </c>
      <c r="I40" s="10">
        <f t="shared" si="26"/>
        <v>3.4</v>
      </c>
      <c r="J40" s="10">
        <f t="shared" si="26"/>
        <v>2.6000000000000005</v>
      </c>
      <c r="K40" s="206">
        <f t="shared" si="26"/>
        <v>0</v>
      </c>
      <c r="L40" s="12">
        <f t="shared" si="26"/>
        <v>81</v>
      </c>
      <c r="M40" s="12">
        <f t="shared" si="26"/>
        <v>81</v>
      </c>
      <c r="N40" s="12">
        <f t="shared" si="26"/>
        <v>57.900000000000006</v>
      </c>
      <c r="O40" s="12">
        <f t="shared" si="26"/>
        <v>0</v>
      </c>
    </row>
    <row r="41" spans="1:15" ht="15" customHeight="1" x14ac:dyDescent="0.25">
      <c r="A41" s="19"/>
      <c r="C41" s="15" t="s">
        <v>9</v>
      </c>
      <c r="D41" s="8">
        <f t="shared" si="11"/>
        <v>39.4</v>
      </c>
      <c r="E41" s="16">
        <v>39.4</v>
      </c>
      <c r="F41" s="16">
        <v>26.2</v>
      </c>
      <c r="G41" s="16"/>
      <c r="H41" s="9">
        <f t="shared" si="12"/>
        <v>-4.5</v>
      </c>
      <c r="I41" s="10">
        <v>-4.5</v>
      </c>
      <c r="J41" s="10">
        <v>-3.4</v>
      </c>
      <c r="K41" s="206"/>
      <c r="L41" s="12">
        <f t="shared" si="22"/>
        <v>34.9</v>
      </c>
      <c r="M41" s="12">
        <f t="shared" si="23"/>
        <v>34.9</v>
      </c>
      <c r="N41" s="12">
        <f t="shared" si="24"/>
        <v>22.8</v>
      </c>
      <c r="O41" s="12">
        <f t="shared" si="25"/>
        <v>0</v>
      </c>
    </row>
    <row r="42" spans="1:15" ht="15" customHeight="1" x14ac:dyDescent="0.25">
      <c r="A42" s="19"/>
      <c r="C42" s="15" t="s">
        <v>31</v>
      </c>
      <c r="D42" s="8">
        <f t="shared" si="11"/>
        <v>2.7</v>
      </c>
      <c r="E42" s="16">
        <v>2.7</v>
      </c>
      <c r="F42" s="16">
        <v>2.1</v>
      </c>
      <c r="G42" s="16"/>
      <c r="H42" s="9">
        <f t="shared" si="12"/>
        <v>0.3</v>
      </c>
      <c r="I42" s="10">
        <v>0.3</v>
      </c>
      <c r="J42" s="10">
        <v>0.2</v>
      </c>
      <c r="K42" s="206"/>
      <c r="L42" s="12">
        <f t="shared" si="22"/>
        <v>3</v>
      </c>
      <c r="M42" s="12">
        <f t="shared" si="23"/>
        <v>3</v>
      </c>
      <c r="N42" s="12">
        <f t="shared" si="24"/>
        <v>2.3000000000000003</v>
      </c>
      <c r="O42" s="12">
        <f t="shared" si="25"/>
        <v>0</v>
      </c>
    </row>
    <row r="43" spans="1:15" ht="15" customHeight="1" x14ac:dyDescent="0.25">
      <c r="A43" s="19"/>
      <c r="C43" s="15" t="s">
        <v>22</v>
      </c>
      <c r="D43" s="8">
        <f t="shared" si="11"/>
        <v>20.8</v>
      </c>
      <c r="E43" s="16">
        <v>20.8</v>
      </c>
      <c r="F43" s="16">
        <v>15.9</v>
      </c>
      <c r="G43" s="16"/>
      <c r="H43" s="9">
        <f t="shared" si="12"/>
        <v>4.7</v>
      </c>
      <c r="I43" s="10">
        <v>4.7</v>
      </c>
      <c r="J43" s="10">
        <v>3.6</v>
      </c>
      <c r="K43" s="206"/>
      <c r="L43" s="12">
        <f t="shared" si="22"/>
        <v>25.5</v>
      </c>
      <c r="M43" s="12">
        <f t="shared" si="23"/>
        <v>25.5</v>
      </c>
      <c r="N43" s="12">
        <f t="shared" si="24"/>
        <v>19.5</v>
      </c>
      <c r="O43" s="12">
        <f t="shared" si="25"/>
        <v>0</v>
      </c>
    </row>
    <row r="44" spans="1:15" ht="15" customHeight="1" x14ac:dyDescent="0.25">
      <c r="A44" s="40"/>
      <c r="B44" s="238"/>
      <c r="C44" s="97" t="s">
        <v>24</v>
      </c>
      <c r="D44" s="8">
        <f t="shared" si="11"/>
        <v>14.7</v>
      </c>
      <c r="E44" s="16">
        <v>14.7</v>
      </c>
      <c r="F44" s="16">
        <v>11.1</v>
      </c>
      <c r="G44" s="16"/>
      <c r="H44" s="9">
        <f t="shared" si="12"/>
        <v>2.9</v>
      </c>
      <c r="I44" s="10">
        <v>2.9</v>
      </c>
      <c r="J44" s="10">
        <v>2.2000000000000002</v>
      </c>
      <c r="K44" s="206"/>
      <c r="L44" s="11">
        <f>M44+O44</f>
        <v>17.599999999999998</v>
      </c>
      <c r="M44" s="11">
        <f>E44+I44</f>
        <v>17.599999999999998</v>
      </c>
      <c r="N44" s="11">
        <f>F44+J44</f>
        <v>13.3</v>
      </c>
      <c r="O44" s="11">
        <f>G44+K44</f>
        <v>0</v>
      </c>
    </row>
    <row r="45" spans="1:15" ht="15" customHeight="1" x14ac:dyDescent="0.25">
      <c r="A45" s="5" t="s">
        <v>75</v>
      </c>
      <c r="B45" s="17" t="s">
        <v>11</v>
      </c>
      <c r="C45" s="15"/>
      <c r="D45" s="8">
        <f t="shared" si="11"/>
        <v>142.9</v>
      </c>
      <c r="E45" s="16">
        <f>SUM(E46:E50)</f>
        <v>142.9</v>
      </c>
      <c r="F45" s="16">
        <f>SUM(F46:F50)</f>
        <v>95.8</v>
      </c>
      <c r="G45" s="16">
        <f t="shared" ref="G45:O45" si="27">SUM(G46:G50)</f>
        <v>0</v>
      </c>
      <c r="H45" s="9">
        <f t="shared" si="12"/>
        <v>2.8000000000000003</v>
      </c>
      <c r="I45" s="10">
        <f t="shared" si="27"/>
        <v>2.8000000000000003</v>
      </c>
      <c r="J45" s="10">
        <f t="shared" si="27"/>
        <v>1.1000000000000001</v>
      </c>
      <c r="K45" s="206">
        <f t="shared" si="27"/>
        <v>0</v>
      </c>
      <c r="L45" s="12">
        <f t="shared" si="27"/>
        <v>145.69999999999999</v>
      </c>
      <c r="M45" s="12">
        <f t="shared" si="27"/>
        <v>145.69999999999999</v>
      </c>
      <c r="N45" s="12">
        <f t="shared" si="27"/>
        <v>96.899999999999991</v>
      </c>
      <c r="O45" s="12">
        <f t="shared" si="27"/>
        <v>0</v>
      </c>
    </row>
    <row r="46" spans="1:15" ht="15" customHeight="1" x14ac:dyDescent="0.25">
      <c r="A46" s="19"/>
      <c r="C46" s="15" t="s">
        <v>9</v>
      </c>
      <c r="D46" s="8">
        <f t="shared" si="11"/>
        <v>44.2</v>
      </c>
      <c r="E46" s="16">
        <v>44.2</v>
      </c>
      <c r="F46" s="16">
        <v>29.1</v>
      </c>
      <c r="G46" s="16"/>
      <c r="H46" s="9">
        <f t="shared" si="12"/>
        <v>0.8</v>
      </c>
      <c r="I46" s="10">
        <v>0.8</v>
      </c>
      <c r="J46" s="10">
        <v>-0.4</v>
      </c>
      <c r="K46" s="206"/>
      <c r="L46" s="12">
        <f t="shared" si="22"/>
        <v>45</v>
      </c>
      <c r="M46" s="12">
        <f t="shared" si="23"/>
        <v>45</v>
      </c>
      <c r="N46" s="12">
        <f t="shared" si="24"/>
        <v>28.700000000000003</v>
      </c>
      <c r="O46" s="12">
        <f t="shared" si="25"/>
        <v>0</v>
      </c>
    </row>
    <row r="47" spans="1:15" ht="15" customHeight="1" x14ac:dyDescent="0.25">
      <c r="A47" s="19"/>
      <c r="C47" s="15" t="s">
        <v>31</v>
      </c>
      <c r="D47" s="8">
        <f t="shared" si="11"/>
        <v>5.5</v>
      </c>
      <c r="E47" s="16">
        <v>5.5</v>
      </c>
      <c r="F47" s="16">
        <v>4.2</v>
      </c>
      <c r="G47" s="16"/>
      <c r="H47" s="9">
        <f t="shared" si="12"/>
        <v>0.4</v>
      </c>
      <c r="I47" s="10">
        <v>0.4</v>
      </c>
      <c r="J47" s="10">
        <v>0.3</v>
      </c>
      <c r="K47" s="206"/>
      <c r="L47" s="12">
        <f t="shared" si="22"/>
        <v>5.9</v>
      </c>
      <c r="M47" s="12">
        <f t="shared" si="23"/>
        <v>5.9</v>
      </c>
      <c r="N47" s="12">
        <f t="shared" si="24"/>
        <v>4.5</v>
      </c>
      <c r="O47" s="12">
        <f t="shared" si="25"/>
        <v>0</v>
      </c>
    </row>
    <row r="48" spans="1:15" ht="15" customHeight="1" x14ac:dyDescent="0.25">
      <c r="A48" s="19"/>
      <c r="C48" s="15" t="s">
        <v>22</v>
      </c>
      <c r="D48" s="8">
        <f t="shared" si="11"/>
        <v>71.2</v>
      </c>
      <c r="E48" s="16">
        <v>71.2</v>
      </c>
      <c r="F48" s="16">
        <v>45.8</v>
      </c>
      <c r="G48" s="16"/>
      <c r="H48" s="9">
        <f t="shared" si="12"/>
        <v>0.1</v>
      </c>
      <c r="I48" s="10">
        <v>0.1</v>
      </c>
      <c r="J48" s="10">
        <v>0.1</v>
      </c>
      <c r="K48" s="206"/>
      <c r="L48" s="12">
        <f t="shared" si="22"/>
        <v>71.3</v>
      </c>
      <c r="M48" s="12">
        <f t="shared" si="23"/>
        <v>71.3</v>
      </c>
      <c r="N48" s="12">
        <f t="shared" si="24"/>
        <v>45.9</v>
      </c>
      <c r="O48" s="12">
        <f t="shared" si="25"/>
        <v>0</v>
      </c>
    </row>
    <row r="49" spans="1:15" ht="15" customHeight="1" x14ac:dyDescent="0.25">
      <c r="A49" s="19"/>
      <c r="C49" s="97" t="s">
        <v>30</v>
      </c>
      <c r="D49" s="8">
        <f t="shared" si="11"/>
        <v>3.3</v>
      </c>
      <c r="E49" s="16">
        <v>3.3</v>
      </c>
      <c r="F49" s="16">
        <v>2.5</v>
      </c>
      <c r="G49" s="16"/>
      <c r="H49" s="9">
        <f t="shared" si="12"/>
        <v>0.3</v>
      </c>
      <c r="I49" s="10">
        <v>0.3</v>
      </c>
      <c r="J49" s="10">
        <v>0.2</v>
      </c>
      <c r="K49" s="206"/>
      <c r="L49" s="12">
        <f t="shared" si="22"/>
        <v>3.5999999999999996</v>
      </c>
      <c r="M49" s="12">
        <f t="shared" si="23"/>
        <v>3.5999999999999996</v>
      </c>
      <c r="N49" s="12">
        <f t="shared" si="24"/>
        <v>2.7</v>
      </c>
      <c r="O49" s="12">
        <f t="shared" si="25"/>
        <v>0</v>
      </c>
    </row>
    <row r="50" spans="1:15" ht="15" customHeight="1" x14ac:dyDescent="0.25">
      <c r="A50" s="40"/>
      <c r="B50" s="238"/>
      <c r="C50" s="97" t="s">
        <v>24</v>
      </c>
      <c r="D50" s="8">
        <f t="shared" si="11"/>
        <v>18.7</v>
      </c>
      <c r="E50" s="16">
        <v>18.7</v>
      </c>
      <c r="F50" s="16">
        <v>14.2</v>
      </c>
      <c r="G50" s="16"/>
      <c r="H50" s="9">
        <f t="shared" si="12"/>
        <v>1.2</v>
      </c>
      <c r="I50" s="10">
        <v>1.2</v>
      </c>
      <c r="J50" s="10">
        <v>0.9</v>
      </c>
      <c r="K50" s="206"/>
      <c r="L50" s="12">
        <f t="shared" ref="L50" si="28">M50+O50</f>
        <v>19.899999999999999</v>
      </c>
      <c r="M50" s="12">
        <f t="shared" ref="M50" si="29">E50+I50</f>
        <v>19.899999999999999</v>
      </c>
      <c r="N50" s="12">
        <f t="shared" ref="N50" si="30">F50+J50</f>
        <v>15.1</v>
      </c>
      <c r="O50" s="12">
        <f t="shared" ref="O50" si="31">G50+K50</f>
        <v>0</v>
      </c>
    </row>
    <row r="51" spans="1:15" ht="15" customHeight="1" x14ac:dyDescent="0.25">
      <c r="A51" s="5" t="s">
        <v>76</v>
      </c>
      <c r="B51" s="17" t="s">
        <v>12</v>
      </c>
      <c r="C51" s="15"/>
      <c r="D51" s="8">
        <f t="shared" si="11"/>
        <v>121.39999999999999</v>
      </c>
      <c r="E51" s="16">
        <f>SUM(E52:E55)</f>
        <v>121.39999999999999</v>
      </c>
      <c r="F51" s="16">
        <f>SUM(F52:F55)</f>
        <v>80.699999999999989</v>
      </c>
      <c r="G51" s="16">
        <f t="shared" ref="G51:O51" si="32">SUM(G52:G55)</f>
        <v>0</v>
      </c>
      <c r="H51" s="9">
        <f t="shared" si="12"/>
        <v>2.1000000000000005</v>
      </c>
      <c r="I51" s="10">
        <f t="shared" si="32"/>
        <v>2.1000000000000005</v>
      </c>
      <c r="J51" s="10">
        <f t="shared" si="32"/>
        <v>2.8</v>
      </c>
      <c r="K51" s="206">
        <f t="shared" si="32"/>
        <v>0</v>
      </c>
      <c r="L51" s="12">
        <f t="shared" si="32"/>
        <v>123.5</v>
      </c>
      <c r="M51" s="12">
        <f t="shared" si="32"/>
        <v>123.5</v>
      </c>
      <c r="N51" s="12">
        <f t="shared" si="32"/>
        <v>83.5</v>
      </c>
      <c r="O51" s="12">
        <f t="shared" si="32"/>
        <v>0</v>
      </c>
    </row>
    <row r="52" spans="1:15" ht="15" customHeight="1" x14ac:dyDescent="0.25">
      <c r="A52" s="19"/>
      <c r="C52" s="15" t="s">
        <v>9</v>
      </c>
      <c r="D52" s="8">
        <f t="shared" si="11"/>
        <v>37.799999999999997</v>
      </c>
      <c r="E52" s="16">
        <v>37.799999999999997</v>
      </c>
      <c r="F52" s="16">
        <v>24.7</v>
      </c>
      <c r="G52" s="16"/>
      <c r="H52" s="9">
        <f t="shared" si="12"/>
        <v>1.6</v>
      </c>
      <c r="I52" s="10">
        <v>1.6</v>
      </c>
      <c r="J52" s="10">
        <v>-0.1</v>
      </c>
      <c r="K52" s="206"/>
      <c r="L52" s="12">
        <f t="shared" ref="L52:L67" si="33">M52+O52</f>
        <v>39.4</v>
      </c>
      <c r="M52" s="12">
        <f t="shared" ref="M52:M67" si="34">E52+I52</f>
        <v>39.4</v>
      </c>
      <c r="N52" s="12">
        <f t="shared" ref="N52:N67" si="35">F52+J52</f>
        <v>24.599999999999998</v>
      </c>
      <c r="O52" s="12">
        <f t="shared" ref="O52:O67" si="36">G52+K52</f>
        <v>0</v>
      </c>
    </row>
    <row r="53" spans="1:15" ht="15" customHeight="1" x14ac:dyDescent="0.25">
      <c r="A53" s="19"/>
      <c r="C53" s="15" t="s">
        <v>31</v>
      </c>
      <c r="D53" s="8">
        <f t="shared" si="11"/>
        <v>8.1999999999999993</v>
      </c>
      <c r="E53" s="16">
        <v>8.1999999999999993</v>
      </c>
      <c r="F53" s="16">
        <v>6.3</v>
      </c>
      <c r="G53" s="16"/>
      <c r="H53" s="9">
        <f t="shared" si="12"/>
        <v>0.8</v>
      </c>
      <c r="I53" s="10">
        <v>0.8</v>
      </c>
      <c r="J53" s="10">
        <v>0.6</v>
      </c>
      <c r="K53" s="206"/>
      <c r="L53" s="12">
        <f t="shared" si="33"/>
        <v>9</v>
      </c>
      <c r="M53" s="12">
        <f t="shared" si="34"/>
        <v>9</v>
      </c>
      <c r="N53" s="12">
        <f t="shared" si="35"/>
        <v>6.8999999999999995</v>
      </c>
      <c r="O53" s="12">
        <f t="shared" si="36"/>
        <v>0</v>
      </c>
    </row>
    <row r="54" spans="1:15" ht="15" customHeight="1" x14ac:dyDescent="0.25">
      <c r="A54" s="19"/>
      <c r="C54" s="15" t="s">
        <v>22</v>
      </c>
      <c r="D54" s="8">
        <f t="shared" si="11"/>
        <v>60.8</v>
      </c>
      <c r="E54" s="16">
        <v>60.8</v>
      </c>
      <c r="F54" s="16">
        <v>38.6</v>
      </c>
      <c r="G54" s="16"/>
      <c r="H54" s="9">
        <f t="shared" si="12"/>
        <v>-2.8</v>
      </c>
      <c r="I54" s="10">
        <v>-2.8</v>
      </c>
      <c r="J54" s="10">
        <v>0.4</v>
      </c>
      <c r="K54" s="206"/>
      <c r="L54" s="12">
        <f t="shared" si="33"/>
        <v>58</v>
      </c>
      <c r="M54" s="12">
        <f t="shared" si="34"/>
        <v>58</v>
      </c>
      <c r="N54" s="12">
        <f t="shared" si="35"/>
        <v>39</v>
      </c>
      <c r="O54" s="12">
        <f t="shared" si="36"/>
        <v>0</v>
      </c>
    </row>
    <row r="55" spans="1:15" ht="15" customHeight="1" x14ac:dyDescent="0.25">
      <c r="A55" s="40"/>
      <c r="B55" s="238"/>
      <c r="C55" s="97" t="s">
        <v>24</v>
      </c>
      <c r="D55" s="8">
        <f t="shared" si="11"/>
        <v>14.6</v>
      </c>
      <c r="E55" s="16">
        <v>14.6</v>
      </c>
      <c r="F55" s="16">
        <v>11.1</v>
      </c>
      <c r="G55" s="16"/>
      <c r="H55" s="9">
        <f t="shared" si="12"/>
        <v>2.5</v>
      </c>
      <c r="I55" s="10">
        <v>2.5</v>
      </c>
      <c r="J55" s="10">
        <v>1.9</v>
      </c>
      <c r="K55" s="206"/>
      <c r="L55" s="11">
        <f>M55+O55</f>
        <v>17.100000000000001</v>
      </c>
      <c r="M55" s="11">
        <f>E55+I55</f>
        <v>17.100000000000001</v>
      </c>
      <c r="N55" s="11">
        <f>F55+J55</f>
        <v>13</v>
      </c>
      <c r="O55" s="11">
        <f>G55+K55</f>
        <v>0</v>
      </c>
    </row>
    <row r="56" spans="1:15" ht="15" customHeight="1" x14ac:dyDescent="0.25">
      <c r="A56" s="5" t="s">
        <v>77</v>
      </c>
      <c r="B56" s="17" t="s">
        <v>13</v>
      </c>
      <c r="C56" s="15"/>
      <c r="D56" s="8">
        <f t="shared" si="11"/>
        <v>77.2</v>
      </c>
      <c r="E56" s="16">
        <f>SUM(E57:E60)</f>
        <v>77.2</v>
      </c>
      <c r="F56" s="16">
        <f>SUM(F57:F60)</f>
        <v>53.3</v>
      </c>
      <c r="G56" s="16">
        <f>SUM(G57:G60)</f>
        <v>0</v>
      </c>
      <c r="H56" s="9">
        <f t="shared" si="12"/>
        <v>5.2</v>
      </c>
      <c r="I56" s="10">
        <f t="shared" ref="I56:O56" si="37">SUM(I57:I60)</f>
        <v>5.2</v>
      </c>
      <c r="J56" s="10">
        <f t="shared" si="37"/>
        <v>4.6000000000000005</v>
      </c>
      <c r="K56" s="206">
        <f t="shared" si="37"/>
        <v>0</v>
      </c>
      <c r="L56" s="12">
        <f t="shared" si="37"/>
        <v>82.4</v>
      </c>
      <c r="M56" s="12">
        <f t="shared" si="37"/>
        <v>82.4</v>
      </c>
      <c r="N56" s="12">
        <f t="shared" si="37"/>
        <v>57.900000000000006</v>
      </c>
      <c r="O56" s="12">
        <f t="shared" si="37"/>
        <v>0</v>
      </c>
    </row>
    <row r="57" spans="1:15" ht="15" customHeight="1" x14ac:dyDescent="0.25">
      <c r="A57" s="19"/>
      <c r="C57" s="15" t="s">
        <v>9</v>
      </c>
      <c r="D57" s="8">
        <f t="shared" si="11"/>
        <v>37.700000000000003</v>
      </c>
      <c r="E57" s="16">
        <v>37.700000000000003</v>
      </c>
      <c r="F57" s="16">
        <v>23.5</v>
      </c>
      <c r="G57" s="16"/>
      <c r="H57" s="9">
        <f t="shared" si="12"/>
        <v>1.2</v>
      </c>
      <c r="I57" s="10">
        <v>1.2</v>
      </c>
      <c r="J57" s="10">
        <v>1.5</v>
      </c>
      <c r="K57" s="206"/>
      <c r="L57" s="12">
        <f t="shared" si="33"/>
        <v>38.900000000000006</v>
      </c>
      <c r="M57" s="12">
        <f t="shared" si="34"/>
        <v>38.900000000000006</v>
      </c>
      <c r="N57" s="12">
        <f t="shared" si="35"/>
        <v>25</v>
      </c>
      <c r="O57" s="12">
        <f t="shared" si="36"/>
        <v>0</v>
      </c>
    </row>
    <row r="58" spans="1:15" ht="15" customHeight="1" x14ac:dyDescent="0.25">
      <c r="A58" s="19"/>
      <c r="C58" s="15" t="s">
        <v>31</v>
      </c>
      <c r="D58" s="8">
        <f t="shared" si="11"/>
        <v>5.5</v>
      </c>
      <c r="E58" s="16">
        <v>5.5</v>
      </c>
      <c r="F58" s="16">
        <v>4.2</v>
      </c>
      <c r="G58" s="16"/>
      <c r="H58" s="9">
        <f t="shared" si="12"/>
        <v>0.1</v>
      </c>
      <c r="I58" s="10">
        <v>0.1</v>
      </c>
      <c r="J58" s="10">
        <v>0.1</v>
      </c>
      <c r="K58" s="206"/>
      <c r="L58" s="12">
        <f t="shared" si="33"/>
        <v>5.6</v>
      </c>
      <c r="M58" s="12">
        <f t="shared" si="34"/>
        <v>5.6</v>
      </c>
      <c r="N58" s="12">
        <f t="shared" si="35"/>
        <v>4.3</v>
      </c>
      <c r="O58" s="12">
        <f t="shared" si="36"/>
        <v>0</v>
      </c>
    </row>
    <row r="59" spans="1:15" ht="15" customHeight="1" x14ac:dyDescent="0.25">
      <c r="A59" s="19"/>
      <c r="C59" s="15" t="s">
        <v>22</v>
      </c>
      <c r="D59" s="8">
        <f t="shared" si="11"/>
        <v>15.7</v>
      </c>
      <c r="E59" s="16">
        <v>15.7</v>
      </c>
      <c r="F59" s="16">
        <v>11.7</v>
      </c>
      <c r="G59" s="16"/>
      <c r="H59" s="9">
        <f t="shared" si="12"/>
        <v>2.7</v>
      </c>
      <c r="I59" s="10">
        <v>2.7</v>
      </c>
      <c r="J59" s="10">
        <v>2.1</v>
      </c>
      <c r="K59" s="206"/>
      <c r="L59" s="12">
        <f t="shared" si="33"/>
        <v>18.399999999999999</v>
      </c>
      <c r="M59" s="12">
        <f t="shared" si="34"/>
        <v>18.399999999999999</v>
      </c>
      <c r="N59" s="12">
        <f t="shared" si="35"/>
        <v>13.799999999999999</v>
      </c>
      <c r="O59" s="12">
        <f t="shared" si="36"/>
        <v>0</v>
      </c>
    </row>
    <row r="60" spans="1:15" ht="15" customHeight="1" x14ac:dyDescent="0.25">
      <c r="A60" s="40"/>
      <c r="B60" s="238"/>
      <c r="C60" s="97" t="s">
        <v>24</v>
      </c>
      <c r="D60" s="8">
        <f t="shared" si="11"/>
        <v>18.3</v>
      </c>
      <c r="E60" s="16">
        <v>18.3</v>
      </c>
      <c r="F60" s="16">
        <v>13.9</v>
      </c>
      <c r="G60" s="16"/>
      <c r="H60" s="9">
        <f t="shared" si="12"/>
        <v>1.2</v>
      </c>
      <c r="I60" s="10">
        <v>1.2</v>
      </c>
      <c r="J60" s="10">
        <v>0.9</v>
      </c>
      <c r="K60" s="206"/>
      <c r="L60" s="11">
        <f>M60+O60</f>
        <v>19.5</v>
      </c>
      <c r="M60" s="11">
        <f>E60+I60</f>
        <v>19.5</v>
      </c>
      <c r="N60" s="11">
        <f>F60+J60</f>
        <v>14.8</v>
      </c>
      <c r="O60" s="11">
        <f>G60+K60</f>
        <v>0</v>
      </c>
    </row>
    <row r="61" spans="1:15" ht="15" customHeight="1" x14ac:dyDescent="0.25">
      <c r="A61" s="5" t="s">
        <v>78</v>
      </c>
      <c r="B61" s="29" t="s">
        <v>14</v>
      </c>
      <c r="C61" s="30"/>
      <c r="D61" s="8">
        <f t="shared" si="11"/>
        <v>95.100000000000009</v>
      </c>
      <c r="E61" s="16">
        <f t="shared" ref="E61:O61" si="38">SUM(E62:E65)</f>
        <v>85.2</v>
      </c>
      <c r="F61" s="16">
        <f t="shared" si="38"/>
        <v>56.7</v>
      </c>
      <c r="G61" s="16">
        <f t="shared" si="38"/>
        <v>9.9</v>
      </c>
      <c r="H61" s="9">
        <f t="shared" si="12"/>
        <v>1.8</v>
      </c>
      <c r="I61" s="10">
        <f t="shared" si="38"/>
        <v>1.8</v>
      </c>
      <c r="J61" s="10">
        <f t="shared" si="38"/>
        <v>1.0999999999999999</v>
      </c>
      <c r="K61" s="206">
        <f t="shared" si="38"/>
        <v>0</v>
      </c>
      <c r="L61" s="12">
        <f t="shared" si="38"/>
        <v>96.9</v>
      </c>
      <c r="M61" s="12">
        <f t="shared" si="38"/>
        <v>87</v>
      </c>
      <c r="N61" s="12">
        <f t="shared" si="38"/>
        <v>57.800000000000004</v>
      </c>
      <c r="O61" s="12">
        <f t="shared" si="38"/>
        <v>9.9</v>
      </c>
    </row>
    <row r="62" spans="1:15" ht="15" customHeight="1" x14ac:dyDescent="0.25">
      <c r="A62" s="19"/>
      <c r="B62" s="80"/>
      <c r="C62" s="30" t="s">
        <v>9</v>
      </c>
      <c r="D62" s="8">
        <f t="shared" si="11"/>
        <v>54.1</v>
      </c>
      <c r="E62" s="16">
        <v>44.2</v>
      </c>
      <c r="F62" s="16">
        <v>25.5</v>
      </c>
      <c r="G62" s="16">
        <v>9.9</v>
      </c>
      <c r="H62" s="9">
        <f t="shared" si="12"/>
        <v>-2.6</v>
      </c>
      <c r="I62" s="10">
        <v>-2.6</v>
      </c>
      <c r="J62" s="10">
        <v>-2.4</v>
      </c>
      <c r="K62" s="206"/>
      <c r="L62" s="12">
        <f t="shared" si="33"/>
        <v>51.5</v>
      </c>
      <c r="M62" s="12">
        <f t="shared" si="34"/>
        <v>41.6</v>
      </c>
      <c r="N62" s="12">
        <f t="shared" si="35"/>
        <v>23.1</v>
      </c>
      <c r="O62" s="12">
        <f t="shared" si="36"/>
        <v>9.9</v>
      </c>
    </row>
    <row r="63" spans="1:15" ht="15" customHeight="1" x14ac:dyDescent="0.25">
      <c r="A63" s="19"/>
      <c r="B63" s="80"/>
      <c r="C63" s="30" t="s">
        <v>31</v>
      </c>
      <c r="D63" s="8">
        <f t="shared" si="11"/>
        <v>5.5</v>
      </c>
      <c r="E63" s="16">
        <v>5.5</v>
      </c>
      <c r="F63" s="16">
        <v>4.2</v>
      </c>
      <c r="G63" s="16"/>
      <c r="H63" s="9">
        <f t="shared" si="12"/>
        <v>0.5</v>
      </c>
      <c r="I63" s="10">
        <v>0.5</v>
      </c>
      <c r="J63" s="10">
        <v>0.4</v>
      </c>
      <c r="K63" s="206"/>
      <c r="L63" s="12">
        <f t="shared" si="33"/>
        <v>6</v>
      </c>
      <c r="M63" s="12">
        <f t="shared" si="34"/>
        <v>6</v>
      </c>
      <c r="N63" s="12">
        <f t="shared" si="35"/>
        <v>4.6000000000000005</v>
      </c>
      <c r="O63" s="12">
        <f t="shared" si="36"/>
        <v>0</v>
      </c>
    </row>
    <row r="64" spans="1:15" ht="15" customHeight="1" x14ac:dyDescent="0.25">
      <c r="A64" s="19"/>
      <c r="B64" s="80"/>
      <c r="C64" s="30" t="s">
        <v>22</v>
      </c>
      <c r="D64" s="8">
        <f t="shared" si="11"/>
        <v>20.8</v>
      </c>
      <c r="E64" s="16">
        <v>20.8</v>
      </c>
      <c r="F64" s="16">
        <v>15.9</v>
      </c>
      <c r="G64" s="16"/>
      <c r="H64" s="9">
        <f t="shared" si="12"/>
        <v>2.1</v>
      </c>
      <c r="I64" s="10">
        <v>2.1</v>
      </c>
      <c r="J64" s="10">
        <v>1.7</v>
      </c>
      <c r="K64" s="206"/>
      <c r="L64" s="12">
        <f t="shared" si="33"/>
        <v>22.900000000000002</v>
      </c>
      <c r="M64" s="12">
        <f t="shared" si="34"/>
        <v>22.900000000000002</v>
      </c>
      <c r="N64" s="12">
        <f t="shared" si="35"/>
        <v>17.600000000000001</v>
      </c>
      <c r="O64" s="12">
        <f t="shared" si="36"/>
        <v>0</v>
      </c>
    </row>
    <row r="65" spans="1:15" ht="15" customHeight="1" x14ac:dyDescent="0.25">
      <c r="A65" s="40"/>
      <c r="B65" s="41"/>
      <c r="C65" s="82" t="s">
        <v>24</v>
      </c>
      <c r="D65" s="8">
        <f t="shared" si="11"/>
        <v>14.7</v>
      </c>
      <c r="E65" s="16">
        <v>14.7</v>
      </c>
      <c r="F65" s="16">
        <v>11.1</v>
      </c>
      <c r="G65" s="16"/>
      <c r="H65" s="9">
        <f t="shared" si="12"/>
        <v>1.8</v>
      </c>
      <c r="I65" s="10">
        <v>1.8</v>
      </c>
      <c r="J65" s="10">
        <v>1.4</v>
      </c>
      <c r="K65" s="206"/>
      <c r="L65" s="11">
        <f>M65+O65</f>
        <v>16.5</v>
      </c>
      <c r="M65" s="11">
        <f>E65+I65</f>
        <v>16.5</v>
      </c>
      <c r="N65" s="11">
        <f>F65+J65</f>
        <v>12.5</v>
      </c>
      <c r="O65" s="11">
        <f>G65+K65</f>
        <v>0</v>
      </c>
    </row>
    <row r="66" spans="1:15" ht="15" customHeight="1" x14ac:dyDescent="0.25">
      <c r="A66" s="154" t="s">
        <v>79</v>
      </c>
      <c r="B66" s="29" t="s">
        <v>15</v>
      </c>
      <c r="C66" s="30"/>
      <c r="D66" s="8">
        <f t="shared" si="11"/>
        <v>89.3</v>
      </c>
      <c r="E66" s="16">
        <f>SUM(E67:E70)</f>
        <v>89.3</v>
      </c>
      <c r="F66" s="16">
        <f>SUM(F67:F70)</f>
        <v>64.7</v>
      </c>
      <c r="G66" s="16">
        <f t="shared" ref="G66:O66" si="39">SUM(G67:G70)</f>
        <v>0</v>
      </c>
      <c r="H66" s="9">
        <f t="shared" si="12"/>
        <v>2.2999999999999998</v>
      </c>
      <c r="I66" s="10">
        <f t="shared" si="39"/>
        <v>2.2999999999999998</v>
      </c>
      <c r="J66" s="10">
        <f t="shared" si="39"/>
        <v>1.7</v>
      </c>
      <c r="K66" s="206">
        <f t="shared" si="39"/>
        <v>0</v>
      </c>
      <c r="L66" s="12">
        <f t="shared" si="39"/>
        <v>91.6</v>
      </c>
      <c r="M66" s="12">
        <f t="shared" si="39"/>
        <v>91.6</v>
      </c>
      <c r="N66" s="12">
        <f t="shared" si="39"/>
        <v>66.399999999999991</v>
      </c>
      <c r="O66" s="12">
        <f t="shared" si="39"/>
        <v>0</v>
      </c>
    </row>
    <row r="67" spans="1:15" ht="15" customHeight="1" x14ac:dyDescent="0.25">
      <c r="A67" s="158"/>
      <c r="B67" s="80"/>
      <c r="C67" s="30" t="s">
        <v>9</v>
      </c>
      <c r="D67" s="8">
        <f t="shared" si="11"/>
        <v>34.1</v>
      </c>
      <c r="E67" s="16">
        <v>34.1</v>
      </c>
      <c r="F67" s="16">
        <v>22.7</v>
      </c>
      <c r="G67" s="16"/>
      <c r="H67" s="9">
        <f t="shared" si="12"/>
        <v>1.8</v>
      </c>
      <c r="I67" s="10">
        <v>1.8</v>
      </c>
      <c r="J67" s="10">
        <v>1.4</v>
      </c>
      <c r="K67" s="206"/>
      <c r="L67" s="12">
        <f t="shared" si="33"/>
        <v>35.9</v>
      </c>
      <c r="M67" s="12">
        <f t="shared" si="34"/>
        <v>35.9</v>
      </c>
      <c r="N67" s="12">
        <f t="shared" si="35"/>
        <v>24.099999999999998</v>
      </c>
      <c r="O67" s="12">
        <f t="shared" si="36"/>
        <v>0</v>
      </c>
    </row>
    <row r="68" spans="1:15" ht="15" customHeight="1" x14ac:dyDescent="0.25">
      <c r="A68" s="158"/>
      <c r="B68" s="80"/>
      <c r="C68" s="30" t="s">
        <v>31</v>
      </c>
      <c r="D68" s="8">
        <f t="shared" si="11"/>
        <v>8.1999999999999993</v>
      </c>
      <c r="E68" s="16">
        <v>8.1999999999999993</v>
      </c>
      <c r="F68" s="16">
        <v>6.3</v>
      </c>
      <c r="G68" s="16"/>
      <c r="H68" s="9">
        <f t="shared" si="12"/>
        <v>0.8</v>
      </c>
      <c r="I68" s="10">
        <v>0.8</v>
      </c>
      <c r="J68" s="10">
        <v>0.6</v>
      </c>
      <c r="K68" s="206"/>
      <c r="L68" s="12">
        <f>M68+O68</f>
        <v>9</v>
      </c>
      <c r="M68" s="12">
        <f>E68+I68</f>
        <v>9</v>
      </c>
      <c r="N68" s="12">
        <f>F68+J68</f>
        <v>6.8999999999999995</v>
      </c>
      <c r="O68" s="12">
        <f>G68+K68</f>
        <v>0</v>
      </c>
    </row>
    <row r="69" spans="1:15" ht="15" customHeight="1" x14ac:dyDescent="0.25">
      <c r="A69" s="158"/>
      <c r="B69" s="80"/>
      <c r="C69" s="30" t="s">
        <v>22</v>
      </c>
      <c r="D69" s="8">
        <f t="shared" si="11"/>
        <v>32.200000000000003</v>
      </c>
      <c r="E69" s="16">
        <v>32.200000000000003</v>
      </c>
      <c r="F69" s="16">
        <v>24.6</v>
      </c>
      <c r="G69" s="16"/>
      <c r="H69" s="9">
        <f t="shared" si="12"/>
        <v>-2.6</v>
      </c>
      <c r="I69" s="10">
        <v>-2.6</v>
      </c>
      <c r="J69" s="10">
        <v>-2</v>
      </c>
      <c r="K69" s="206"/>
      <c r="L69" s="12">
        <f t="shared" ref="L69:L90" si="40">M69+O69</f>
        <v>29.6</v>
      </c>
      <c r="M69" s="12">
        <f t="shared" ref="M69:M90" si="41">E69+I69</f>
        <v>29.6</v>
      </c>
      <c r="N69" s="12">
        <f t="shared" ref="N69:N90" si="42">F69+J69</f>
        <v>22.6</v>
      </c>
      <c r="O69" s="12">
        <f t="shared" ref="O69:O90" si="43">G69+K69</f>
        <v>0</v>
      </c>
    </row>
    <row r="70" spans="1:15" ht="15" customHeight="1" x14ac:dyDescent="0.25">
      <c r="A70" s="239"/>
      <c r="B70" s="41"/>
      <c r="C70" s="82" t="s">
        <v>24</v>
      </c>
      <c r="D70" s="8">
        <f t="shared" si="11"/>
        <v>14.8</v>
      </c>
      <c r="E70" s="16">
        <v>14.8</v>
      </c>
      <c r="F70" s="16">
        <v>11.1</v>
      </c>
      <c r="G70" s="16"/>
      <c r="H70" s="9">
        <f t="shared" si="12"/>
        <v>2.2999999999999998</v>
      </c>
      <c r="I70" s="10">
        <v>2.2999999999999998</v>
      </c>
      <c r="J70" s="10">
        <v>1.7</v>
      </c>
      <c r="K70" s="206"/>
      <c r="L70" s="11">
        <f>M70+O70</f>
        <v>17.100000000000001</v>
      </c>
      <c r="M70" s="11">
        <f>E70+I70</f>
        <v>17.100000000000001</v>
      </c>
      <c r="N70" s="11">
        <f>F70+J70</f>
        <v>12.799999999999999</v>
      </c>
      <c r="O70" s="11">
        <f>G70+K70</f>
        <v>0</v>
      </c>
    </row>
    <row r="71" spans="1:15" ht="15" customHeight="1" x14ac:dyDescent="0.25">
      <c r="A71" s="5" t="s">
        <v>80</v>
      </c>
      <c r="B71" s="240" t="s">
        <v>16</v>
      </c>
      <c r="C71" s="15"/>
      <c r="D71" s="8">
        <f t="shared" si="11"/>
        <v>178.89999999999998</v>
      </c>
      <c r="E71" s="16">
        <f>SUM(E72:E76)</f>
        <v>178.89999999999998</v>
      </c>
      <c r="F71" s="16">
        <f>SUM(F72:F76)</f>
        <v>125.69999999999999</v>
      </c>
      <c r="G71" s="16">
        <f t="shared" ref="G71:O71" si="44">SUM(G72:G76)</f>
        <v>0</v>
      </c>
      <c r="H71" s="9">
        <f t="shared" si="12"/>
        <v>4</v>
      </c>
      <c r="I71" s="10">
        <f>SUM(I72:I76)</f>
        <v>4</v>
      </c>
      <c r="J71" s="10">
        <f>SUM(J72:J76)</f>
        <v>5.6</v>
      </c>
      <c r="K71" s="10">
        <f t="shared" si="44"/>
        <v>0</v>
      </c>
      <c r="L71" s="12">
        <f t="shared" si="44"/>
        <v>182.9</v>
      </c>
      <c r="M71" s="12">
        <f t="shared" si="44"/>
        <v>182.9</v>
      </c>
      <c r="N71" s="12">
        <f t="shared" si="44"/>
        <v>131.30000000000001</v>
      </c>
      <c r="O71" s="12">
        <f t="shared" si="44"/>
        <v>0</v>
      </c>
    </row>
    <row r="72" spans="1:15" ht="15" customHeight="1" x14ac:dyDescent="0.25">
      <c r="A72" s="19"/>
      <c r="B72" s="241"/>
      <c r="C72" s="15" t="s">
        <v>9</v>
      </c>
      <c r="D72" s="8">
        <f t="shared" si="11"/>
        <v>74.900000000000006</v>
      </c>
      <c r="E72" s="16">
        <v>74.900000000000006</v>
      </c>
      <c r="F72" s="16">
        <v>50.4</v>
      </c>
      <c r="G72" s="16"/>
      <c r="H72" s="9">
        <f t="shared" si="12"/>
        <v>-3.2</v>
      </c>
      <c r="I72" s="10">
        <v>-3.2</v>
      </c>
      <c r="J72" s="10">
        <v>-0.4</v>
      </c>
      <c r="K72" s="206"/>
      <c r="L72" s="12">
        <f t="shared" si="40"/>
        <v>71.7</v>
      </c>
      <c r="M72" s="12">
        <f t="shared" si="41"/>
        <v>71.7</v>
      </c>
      <c r="N72" s="12">
        <f t="shared" si="42"/>
        <v>50</v>
      </c>
      <c r="O72" s="12">
        <f t="shared" si="43"/>
        <v>0</v>
      </c>
    </row>
    <row r="73" spans="1:15" ht="15" customHeight="1" x14ac:dyDescent="0.25">
      <c r="A73" s="19"/>
      <c r="B73" s="241"/>
      <c r="C73" s="15" t="s">
        <v>31</v>
      </c>
      <c r="D73" s="8">
        <f t="shared" si="11"/>
        <v>13.7</v>
      </c>
      <c r="E73" s="16">
        <v>13.7</v>
      </c>
      <c r="F73" s="16">
        <v>10.5</v>
      </c>
      <c r="G73" s="16"/>
      <c r="H73" s="9">
        <f t="shared" si="12"/>
        <v>-0.1</v>
      </c>
      <c r="I73" s="10">
        <v>-0.1</v>
      </c>
      <c r="J73" s="10">
        <v>-0.1</v>
      </c>
      <c r="K73" s="206"/>
      <c r="L73" s="12">
        <f t="shared" si="40"/>
        <v>13.6</v>
      </c>
      <c r="M73" s="12">
        <f t="shared" si="41"/>
        <v>13.6</v>
      </c>
      <c r="N73" s="12">
        <f t="shared" si="42"/>
        <v>10.4</v>
      </c>
      <c r="O73" s="12">
        <f t="shared" si="43"/>
        <v>0</v>
      </c>
    </row>
    <row r="74" spans="1:15" ht="15" customHeight="1" x14ac:dyDescent="0.25">
      <c r="A74" s="19"/>
      <c r="B74" s="241"/>
      <c r="C74" s="15" t="s">
        <v>22</v>
      </c>
      <c r="D74" s="8">
        <f t="shared" si="11"/>
        <v>70.400000000000006</v>
      </c>
      <c r="E74" s="16">
        <v>70.400000000000006</v>
      </c>
      <c r="F74" s="16">
        <v>49.7</v>
      </c>
      <c r="G74" s="16"/>
      <c r="H74" s="9">
        <f t="shared" si="12"/>
        <v>4.2</v>
      </c>
      <c r="I74" s="10">
        <v>4.2</v>
      </c>
      <c r="J74" s="10">
        <v>3.8</v>
      </c>
      <c r="K74" s="206"/>
      <c r="L74" s="12">
        <f t="shared" si="40"/>
        <v>74.600000000000009</v>
      </c>
      <c r="M74" s="12">
        <f t="shared" si="41"/>
        <v>74.600000000000009</v>
      </c>
      <c r="N74" s="12">
        <f t="shared" si="42"/>
        <v>53.5</v>
      </c>
      <c r="O74" s="12">
        <f t="shared" si="43"/>
        <v>0</v>
      </c>
    </row>
    <row r="75" spans="1:15" ht="15" customHeight="1" x14ac:dyDescent="0.25">
      <c r="A75" s="19"/>
      <c r="C75" s="97" t="s">
        <v>30</v>
      </c>
      <c r="D75" s="8">
        <f t="shared" ref="D75" si="45">E75+G75</f>
        <v>1.7</v>
      </c>
      <c r="E75" s="16">
        <v>1.7</v>
      </c>
      <c r="F75" s="16">
        <v>1.3</v>
      </c>
      <c r="G75" s="16"/>
      <c r="H75" s="9">
        <f t="shared" ref="H75" si="46">I75+K75</f>
        <v>0.2</v>
      </c>
      <c r="I75" s="10">
        <v>0.2</v>
      </c>
      <c r="J75" s="10">
        <v>0.1</v>
      </c>
      <c r="K75" s="206"/>
      <c r="L75" s="12">
        <f t="shared" si="40"/>
        <v>1.9</v>
      </c>
      <c r="M75" s="12">
        <f t="shared" si="41"/>
        <v>1.9</v>
      </c>
      <c r="N75" s="12">
        <f t="shared" si="42"/>
        <v>1.4000000000000001</v>
      </c>
      <c r="O75" s="12">
        <f t="shared" si="43"/>
        <v>0</v>
      </c>
    </row>
    <row r="76" spans="1:15" ht="15" customHeight="1" x14ac:dyDescent="0.25">
      <c r="A76" s="242"/>
      <c r="B76" s="243"/>
      <c r="C76" s="97" t="s">
        <v>24</v>
      </c>
      <c r="D76" s="8">
        <f t="shared" si="11"/>
        <v>18.2</v>
      </c>
      <c r="E76" s="16">
        <v>18.2</v>
      </c>
      <c r="F76" s="16">
        <v>13.8</v>
      </c>
      <c r="G76" s="16"/>
      <c r="H76" s="9">
        <f t="shared" si="12"/>
        <v>2.9</v>
      </c>
      <c r="I76" s="10">
        <v>2.9</v>
      </c>
      <c r="J76" s="10">
        <v>2.2000000000000002</v>
      </c>
      <c r="K76" s="206"/>
      <c r="L76" s="11">
        <f>M76+O76</f>
        <v>21.099999999999998</v>
      </c>
      <c r="M76" s="11">
        <f>E76+I76</f>
        <v>21.099999999999998</v>
      </c>
      <c r="N76" s="11">
        <f>F76+J76</f>
        <v>16</v>
      </c>
      <c r="O76" s="11">
        <f>G76+K76</f>
        <v>0</v>
      </c>
    </row>
    <row r="77" spans="1:15" ht="15" customHeight="1" x14ac:dyDescent="0.25">
      <c r="A77" s="5" t="s">
        <v>81</v>
      </c>
      <c r="B77" s="17" t="s">
        <v>17</v>
      </c>
      <c r="C77" s="15"/>
      <c r="D77" s="8">
        <f t="shared" si="11"/>
        <v>90.8</v>
      </c>
      <c r="E77" s="16">
        <f t="shared" ref="E77:O77" si="47">SUM(E78:E81)</f>
        <v>90.8</v>
      </c>
      <c r="F77" s="16">
        <f t="shared" si="47"/>
        <v>64.400000000000006</v>
      </c>
      <c r="G77" s="16">
        <f t="shared" si="47"/>
        <v>0</v>
      </c>
      <c r="H77" s="9">
        <f t="shared" si="12"/>
        <v>2.7</v>
      </c>
      <c r="I77" s="10">
        <f t="shared" si="47"/>
        <v>2.7</v>
      </c>
      <c r="J77" s="10">
        <f t="shared" si="47"/>
        <v>2</v>
      </c>
      <c r="K77" s="206">
        <f t="shared" si="47"/>
        <v>0</v>
      </c>
      <c r="L77" s="12">
        <f t="shared" si="47"/>
        <v>93.5</v>
      </c>
      <c r="M77" s="12">
        <f t="shared" si="47"/>
        <v>93.5</v>
      </c>
      <c r="N77" s="12">
        <f t="shared" si="47"/>
        <v>66.400000000000006</v>
      </c>
      <c r="O77" s="12">
        <f t="shared" si="47"/>
        <v>0</v>
      </c>
    </row>
    <row r="78" spans="1:15" ht="15" customHeight="1" x14ac:dyDescent="0.25">
      <c r="A78" s="19"/>
      <c r="C78" s="15" t="s">
        <v>9</v>
      </c>
      <c r="D78" s="8">
        <f t="shared" si="11"/>
        <v>41.8</v>
      </c>
      <c r="E78" s="16">
        <v>41.8</v>
      </c>
      <c r="F78" s="16">
        <v>27.2</v>
      </c>
      <c r="G78" s="16"/>
      <c r="H78" s="9">
        <f t="shared" si="12"/>
        <v>-2.2000000000000002</v>
      </c>
      <c r="I78" s="10">
        <v>-2.2000000000000002</v>
      </c>
      <c r="J78" s="10">
        <v>-1.7</v>
      </c>
      <c r="K78" s="206"/>
      <c r="L78" s="12">
        <f t="shared" si="40"/>
        <v>39.599999999999994</v>
      </c>
      <c r="M78" s="12">
        <f t="shared" si="41"/>
        <v>39.599999999999994</v>
      </c>
      <c r="N78" s="12">
        <f t="shared" si="42"/>
        <v>25.5</v>
      </c>
      <c r="O78" s="12">
        <f t="shared" si="43"/>
        <v>0</v>
      </c>
    </row>
    <row r="79" spans="1:15" ht="15" customHeight="1" x14ac:dyDescent="0.25">
      <c r="A79" s="19"/>
      <c r="C79" s="15" t="s">
        <v>31</v>
      </c>
      <c r="D79" s="8">
        <f t="shared" si="11"/>
        <v>2.7</v>
      </c>
      <c r="E79" s="16">
        <v>2.7</v>
      </c>
      <c r="F79" s="16">
        <v>2.1</v>
      </c>
      <c r="G79" s="16"/>
      <c r="H79" s="9">
        <f t="shared" si="12"/>
        <v>0.2</v>
      </c>
      <c r="I79" s="10">
        <v>0.2</v>
      </c>
      <c r="J79" s="10">
        <v>0.1</v>
      </c>
      <c r="K79" s="206"/>
      <c r="L79" s="12">
        <f t="shared" si="40"/>
        <v>2.9000000000000004</v>
      </c>
      <c r="M79" s="12">
        <f t="shared" si="41"/>
        <v>2.9000000000000004</v>
      </c>
      <c r="N79" s="12">
        <f t="shared" si="42"/>
        <v>2.2000000000000002</v>
      </c>
      <c r="O79" s="12">
        <f t="shared" si="43"/>
        <v>0</v>
      </c>
    </row>
    <row r="80" spans="1:15" ht="15" customHeight="1" x14ac:dyDescent="0.25">
      <c r="A80" s="19"/>
      <c r="C80" s="15" t="s">
        <v>22</v>
      </c>
      <c r="D80" s="8">
        <f t="shared" si="11"/>
        <v>26.3</v>
      </c>
      <c r="E80" s="16">
        <v>26.3</v>
      </c>
      <c r="F80" s="16">
        <v>20.100000000000001</v>
      </c>
      <c r="G80" s="16"/>
      <c r="H80" s="9">
        <f t="shared" si="12"/>
        <v>3</v>
      </c>
      <c r="I80" s="10">
        <v>3</v>
      </c>
      <c r="J80" s="10">
        <v>2.2999999999999998</v>
      </c>
      <c r="K80" s="206"/>
      <c r="L80" s="12">
        <f t="shared" si="40"/>
        <v>29.3</v>
      </c>
      <c r="M80" s="12">
        <f t="shared" si="41"/>
        <v>29.3</v>
      </c>
      <c r="N80" s="12">
        <f t="shared" si="42"/>
        <v>22.400000000000002</v>
      </c>
      <c r="O80" s="12">
        <f t="shared" si="43"/>
        <v>0</v>
      </c>
    </row>
    <row r="81" spans="1:15" ht="15" customHeight="1" x14ac:dyDescent="0.25">
      <c r="A81" s="40"/>
      <c r="B81" s="238"/>
      <c r="C81" s="97" t="s">
        <v>24</v>
      </c>
      <c r="D81" s="8">
        <f t="shared" si="11"/>
        <v>20</v>
      </c>
      <c r="E81" s="16">
        <v>20</v>
      </c>
      <c r="F81" s="16">
        <v>15</v>
      </c>
      <c r="G81" s="16"/>
      <c r="H81" s="9">
        <f t="shared" si="12"/>
        <v>1.7</v>
      </c>
      <c r="I81" s="10">
        <v>1.7</v>
      </c>
      <c r="J81" s="10">
        <v>1.3</v>
      </c>
      <c r="K81" s="206"/>
      <c r="L81" s="11">
        <f>M81+O81</f>
        <v>21.7</v>
      </c>
      <c r="M81" s="11">
        <f>E81+I81</f>
        <v>21.7</v>
      </c>
      <c r="N81" s="11">
        <f>F81+J81</f>
        <v>16.3</v>
      </c>
      <c r="O81" s="11">
        <f>G81+K81</f>
        <v>0</v>
      </c>
    </row>
    <row r="82" spans="1:15" ht="15" customHeight="1" x14ac:dyDescent="0.25">
      <c r="A82" s="5" t="s">
        <v>82</v>
      </c>
      <c r="B82" s="17" t="s">
        <v>18</v>
      </c>
      <c r="C82" s="15"/>
      <c r="D82" s="8">
        <f t="shared" si="11"/>
        <v>62.7</v>
      </c>
      <c r="E82" s="16">
        <f t="shared" ref="E82:O82" si="48">SUM(E83:E86)</f>
        <v>62.7</v>
      </c>
      <c r="F82" s="16">
        <f t="shared" si="48"/>
        <v>44.8</v>
      </c>
      <c r="G82" s="16">
        <f t="shared" si="48"/>
        <v>0</v>
      </c>
      <c r="H82" s="9">
        <f t="shared" si="12"/>
        <v>1.7000000000000002</v>
      </c>
      <c r="I82" s="10">
        <f t="shared" si="48"/>
        <v>1.7000000000000002</v>
      </c>
      <c r="J82" s="10">
        <f t="shared" si="48"/>
        <v>1.2000000000000002</v>
      </c>
      <c r="K82" s="206">
        <f t="shared" si="48"/>
        <v>0</v>
      </c>
      <c r="L82" s="12">
        <f t="shared" si="48"/>
        <v>64.400000000000006</v>
      </c>
      <c r="M82" s="12">
        <f t="shared" si="48"/>
        <v>64.400000000000006</v>
      </c>
      <c r="N82" s="12">
        <f t="shared" si="48"/>
        <v>46</v>
      </c>
      <c r="O82" s="12">
        <f t="shared" si="48"/>
        <v>0</v>
      </c>
    </row>
    <row r="83" spans="1:15" ht="15" customHeight="1" x14ac:dyDescent="0.25">
      <c r="A83" s="19"/>
      <c r="C83" s="15" t="s">
        <v>9</v>
      </c>
      <c r="D83" s="8">
        <f t="shared" si="11"/>
        <v>27.6</v>
      </c>
      <c r="E83" s="16">
        <v>27.6</v>
      </c>
      <c r="F83" s="16">
        <v>18</v>
      </c>
      <c r="G83" s="16"/>
      <c r="H83" s="9">
        <f t="shared" si="12"/>
        <v>2.1</v>
      </c>
      <c r="I83" s="10">
        <v>2.1</v>
      </c>
      <c r="J83" s="10">
        <v>1.6</v>
      </c>
      <c r="K83" s="206"/>
      <c r="L83" s="12">
        <f t="shared" si="40"/>
        <v>29.700000000000003</v>
      </c>
      <c r="M83" s="12">
        <f t="shared" si="41"/>
        <v>29.700000000000003</v>
      </c>
      <c r="N83" s="12">
        <f t="shared" si="42"/>
        <v>19.600000000000001</v>
      </c>
      <c r="O83" s="12">
        <f t="shared" si="43"/>
        <v>0</v>
      </c>
    </row>
    <row r="84" spans="1:15" ht="15" customHeight="1" x14ac:dyDescent="0.25">
      <c r="A84" s="19"/>
      <c r="C84" s="15" t="s">
        <v>31</v>
      </c>
      <c r="D84" s="8">
        <f t="shared" si="11"/>
        <v>2.7</v>
      </c>
      <c r="E84" s="16">
        <v>2.7</v>
      </c>
      <c r="F84" s="16">
        <v>2.1</v>
      </c>
      <c r="G84" s="16"/>
      <c r="H84" s="9">
        <f t="shared" si="12"/>
        <v>0.2</v>
      </c>
      <c r="I84" s="10">
        <v>0.2</v>
      </c>
      <c r="J84" s="10">
        <v>0.1</v>
      </c>
      <c r="K84" s="206"/>
      <c r="L84" s="12">
        <f t="shared" si="40"/>
        <v>2.9000000000000004</v>
      </c>
      <c r="M84" s="12">
        <f t="shared" si="41"/>
        <v>2.9000000000000004</v>
      </c>
      <c r="N84" s="12">
        <f t="shared" si="42"/>
        <v>2.2000000000000002</v>
      </c>
      <c r="O84" s="12">
        <f t="shared" si="43"/>
        <v>0</v>
      </c>
    </row>
    <row r="85" spans="1:15" ht="15" customHeight="1" x14ac:dyDescent="0.25">
      <c r="A85" s="19"/>
      <c r="C85" s="15" t="s">
        <v>22</v>
      </c>
      <c r="D85" s="8">
        <f t="shared" si="11"/>
        <v>25.1</v>
      </c>
      <c r="E85" s="16">
        <v>25.1</v>
      </c>
      <c r="F85" s="16">
        <v>19.2</v>
      </c>
      <c r="G85" s="16"/>
      <c r="H85" s="9">
        <f t="shared" si="12"/>
        <v>-1.6</v>
      </c>
      <c r="I85" s="10">
        <v>-1.6</v>
      </c>
      <c r="J85" s="10">
        <v>-1.2</v>
      </c>
      <c r="K85" s="206"/>
      <c r="L85" s="12">
        <f t="shared" si="40"/>
        <v>23.5</v>
      </c>
      <c r="M85" s="12">
        <f t="shared" si="41"/>
        <v>23.5</v>
      </c>
      <c r="N85" s="12">
        <f t="shared" si="42"/>
        <v>18</v>
      </c>
      <c r="O85" s="12">
        <f t="shared" si="43"/>
        <v>0</v>
      </c>
    </row>
    <row r="86" spans="1:15" ht="15" customHeight="1" x14ac:dyDescent="0.25">
      <c r="A86" s="40"/>
      <c r="B86" s="238"/>
      <c r="C86" s="97" t="s">
        <v>24</v>
      </c>
      <c r="D86" s="8">
        <f t="shared" si="11"/>
        <v>7.3</v>
      </c>
      <c r="E86" s="16">
        <v>7.3</v>
      </c>
      <c r="F86" s="16">
        <v>5.5</v>
      </c>
      <c r="G86" s="16"/>
      <c r="H86" s="9">
        <f t="shared" si="12"/>
        <v>1</v>
      </c>
      <c r="I86" s="10">
        <v>1</v>
      </c>
      <c r="J86" s="10">
        <v>0.7</v>
      </c>
      <c r="K86" s="206"/>
      <c r="L86" s="11">
        <f>M86+O86</f>
        <v>8.3000000000000007</v>
      </c>
      <c r="M86" s="11">
        <f>E86+I86</f>
        <v>8.3000000000000007</v>
      </c>
      <c r="N86" s="11">
        <f>F86+J86</f>
        <v>6.2</v>
      </c>
      <c r="O86" s="11">
        <f>G86+K86</f>
        <v>0</v>
      </c>
    </row>
    <row r="87" spans="1:15" ht="15" customHeight="1" x14ac:dyDescent="0.25">
      <c r="A87" s="5" t="s">
        <v>83</v>
      </c>
      <c r="B87" s="17" t="s">
        <v>19</v>
      </c>
      <c r="C87" s="15"/>
      <c r="D87" s="8">
        <f t="shared" si="11"/>
        <v>160.6</v>
      </c>
      <c r="E87" s="16">
        <f>SUM(E88:E90)</f>
        <v>160.6</v>
      </c>
      <c r="F87" s="16">
        <f>SUM(F88:F90)</f>
        <v>106</v>
      </c>
      <c r="G87" s="16">
        <f t="shared" ref="G87:O87" si="49">SUM(G88:G90)</f>
        <v>0</v>
      </c>
      <c r="H87" s="9">
        <f t="shared" si="12"/>
        <v>-6.7</v>
      </c>
      <c r="I87" s="10">
        <f t="shared" si="49"/>
        <v>-6.7</v>
      </c>
      <c r="J87" s="10">
        <f t="shared" si="49"/>
        <v>-5.1000000000000005</v>
      </c>
      <c r="K87" s="206">
        <f t="shared" si="49"/>
        <v>0</v>
      </c>
      <c r="L87" s="12">
        <f t="shared" si="49"/>
        <v>153.9</v>
      </c>
      <c r="M87" s="12">
        <f t="shared" si="49"/>
        <v>153.9</v>
      </c>
      <c r="N87" s="12">
        <f t="shared" si="49"/>
        <v>100.89999999999999</v>
      </c>
      <c r="O87" s="12">
        <f t="shared" si="49"/>
        <v>0</v>
      </c>
    </row>
    <row r="88" spans="1:15" ht="15" customHeight="1" x14ac:dyDescent="0.25">
      <c r="A88" s="19"/>
      <c r="C88" s="15" t="s">
        <v>9</v>
      </c>
      <c r="D88" s="8">
        <f t="shared" si="11"/>
        <v>107.4</v>
      </c>
      <c r="E88" s="16">
        <v>107.4</v>
      </c>
      <c r="F88" s="16">
        <v>65.3</v>
      </c>
      <c r="G88" s="16"/>
      <c r="H88" s="9">
        <f t="shared" si="12"/>
        <v>0.5</v>
      </c>
      <c r="I88" s="10">
        <v>0.5</v>
      </c>
      <c r="J88" s="10">
        <v>0.5</v>
      </c>
      <c r="K88" s="206"/>
      <c r="L88" s="12">
        <f t="shared" si="40"/>
        <v>107.9</v>
      </c>
      <c r="M88" s="12">
        <f t="shared" si="41"/>
        <v>107.9</v>
      </c>
      <c r="N88" s="12">
        <f t="shared" si="42"/>
        <v>65.8</v>
      </c>
      <c r="O88" s="12">
        <f t="shared" si="43"/>
        <v>0</v>
      </c>
    </row>
    <row r="89" spans="1:15" ht="15" customHeight="1" x14ac:dyDescent="0.25">
      <c r="A89" s="19"/>
      <c r="C89" s="15" t="s">
        <v>31</v>
      </c>
      <c r="D89" s="8">
        <f t="shared" si="11"/>
        <v>16.3</v>
      </c>
      <c r="E89" s="16">
        <v>16.3</v>
      </c>
      <c r="F89" s="16">
        <v>12.5</v>
      </c>
      <c r="G89" s="16"/>
      <c r="H89" s="9">
        <f t="shared" si="12"/>
        <v>-0.8</v>
      </c>
      <c r="I89" s="10">
        <v>-0.8</v>
      </c>
      <c r="J89" s="10">
        <v>-0.7</v>
      </c>
      <c r="K89" s="206"/>
      <c r="L89" s="12">
        <f t="shared" si="40"/>
        <v>15.5</v>
      </c>
      <c r="M89" s="12">
        <f t="shared" si="41"/>
        <v>15.5</v>
      </c>
      <c r="N89" s="12">
        <f t="shared" si="42"/>
        <v>11.8</v>
      </c>
      <c r="O89" s="12">
        <f t="shared" si="43"/>
        <v>0</v>
      </c>
    </row>
    <row r="90" spans="1:15" ht="15" customHeight="1" x14ac:dyDescent="0.25">
      <c r="A90" s="19"/>
      <c r="C90" s="15" t="s">
        <v>22</v>
      </c>
      <c r="D90" s="8">
        <f t="shared" si="11"/>
        <v>36.9</v>
      </c>
      <c r="E90" s="16">
        <v>36.9</v>
      </c>
      <c r="F90" s="16">
        <v>28.2</v>
      </c>
      <c r="G90" s="16"/>
      <c r="H90" s="9">
        <f t="shared" si="12"/>
        <v>-6.4</v>
      </c>
      <c r="I90" s="10">
        <v>-6.4</v>
      </c>
      <c r="J90" s="10">
        <v>-4.9000000000000004</v>
      </c>
      <c r="K90" s="206"/>
      <c r="L90" s="12">
        <f t="shared" si="40"/>
        <v>30.5</v>
      </c>
      <c r="M90" s="12">
        <f t="shared" si="41"/>
        <v>30.5</v>
      </c>
      <c r="N90" s="12">
        <f t="shared" si="42"/>
        <v>23.299999999999997</v>
      </c>
      <c r="O90" s="12">
        <f t="shared" si="43"/>
        <v>0</v>
      </c>
    </row>
    <row r="91" spans="1:15" x14ac:dyDescent="0.25">
      <c r="A91" s="13" t="s">
        <v>84</v>
      </c>
      <c r="B91" s="244" t="s">
        <v>26</v>
      </c>
      <c r="C91" s="15" t="s">
        <v>9</v>
      </c>
      <c r="D91" s="8">
        <f t="shared" si="11"/>
        <v>1330</v>
      </c>
      <c r="E91" s="16">
        <v>127.8</v>
      </c>
      <c r="F91" s="16"/>
      <c r="G91" s="16">
        <v>1202.2</v>
      </c>
      <c r="H91" s="9">
        <f t="shared" si="12"/>
        <v>0</v>
      </c>
      <c r="I91" s="10"/>
      <c r="J91" s="10"/>
      <c r="K91" s="206"/>
      <c r="L91" s="12">
        <f>M91+O91</f>
        <v>1330</v>
      </c>
      <c r="M91" s="12">
        <f t="shared" ref="M91:O92" si="50">E91+I91</f>
        <v>127.8</v>
      </c>
      <c r="N91" s="12">
        <f t="shared" si="50"/>
        <v>0</v>
      </c>
      <c r="O91" s="12">
        <f t="shared" si="50"/>
        <v>1202.2</v>
      </c>
    </row>
    <row r="92" spans="1:15" ht="15" hidden="1" customHeight="1" x14ac:dyDescent="0.25">
      <c r="A92" s="19"/>
      <c r="B92" s="35" t="s">
        <v>170</v>
      </c>
      <c r="C92" s="97" t="s">
        <v>21</v>
      </c>
      <c r="D92" s="8">
        <f t="shared" si="11"/>
        <v>0</v>
      </c>
      <c r="E92" s="16"/>
      <c r="F92" s="16"/>
      <c r="G92" s="16"/>
      <c r="H92" s="9">
        <f t="shared" si="12"/>
        <v>0</v>
      </c>
      <c r="I92" s="10"/>
      <c r="J92" s="10"/>
      <c r="K92" s="206"/>
      <c r="L92" s="12">
        <f>M92+O92</f>
        <v>0</v>
      </c>
      <c r="M92" s="12">
        <f t="shared" si="50"/>
        <v>0</v>
      </c>
      <c r="N92" s="12">
        <f t="shared" si="50"/>
        <v>0</v>
      </c>
      <c r="O92" s="12">
        <f t="shared" si="50"/>
        <v>0</v>
      </c>
    </row>
    <row r="93" spans="1:15" ht="15.95" customHeight="1" x14ac:dyDescent="0.25">
      <c r="A93" s="20" t="s">
        <v>85</v>
      </c>
      <c r="B93" s="245" t="s">
        <v>174</v>
      </c>
      <c r="C93" s="72"/>
      <c r="D93" s="73">
        <f t="shared" ref="D93:O93" si="51">D24+D27+D34+D40+D45+D51+D56+D61+D66+D71+D77+D82+D87+D91+D92</f>
        <v>5850.4000000000005</v>
      </c>
      <c r="E93" s="73">
        <f t="shared" si="51"/>
        <v>4394.0000000000009</v>
      </c>
      <c r="F93" s="73">
        <f t="shared" si="51"/>
        <v>2239.4</v>
      </c>
      <c r="G93" s="73">
        <f t="shared" si="51"/>
        <v>1456.4</v>
      </c>
      <c r="H93" s="74">
        <f t="shared" si="51"/>
        <v>23</v>
      </c>
      <c r="I93" s="74">
        <f t="shared" si="51"/>
        <v>28.200000000000006</v>
      </c>
      <c r="J93" s="74">
        <f t="shared" si="51"/>
        <v>23.599999999999998</v>
      </c>
      <c r="K93" s="246">
        <f t="shared" si="51"/>
        <v>-5.2</v>
      </c>
      <c r="L93" s="44">
        <f>M93+O93</f>
        <v>5873.4</v>
      </c>
      <c r="M93" s="44">
        <f t="shared" si="51"/>
        <v>4422.2</v>
      </c>
      <c r="N93" s="44">
        <f t="shared" si="51"/>
        <v>2263.0000000000009</v>
      </c>
      <c r="O93" s="44">
        <f t="shared" si="51"/>
        <v>1451.2</v>
      </c>
    </row>
    <row r="94" spans="1:15" ht="15.95" customHeight="1" x14ac:dyDescent="0.25">
      <c r="A94" s="158" t="s">
        <v>86</v>
      </c>
      <c r="B94" s="629" t="s">
        <v>59</v>
      </c>
      <c r="C94" s="630"/>
      <c r="D94" s="630"/>
      <c r="E94" s="630"/>
      <c r="F94" s="630"/>
      <c r="G94" s="630"/>
      <c r="H94" s="630"/>
      <c r="I94" s="630"/>
      <c r="J94" s="630"/>
      <c r="K94" s="630"/>
      <c r="L94" s="630"/>
      <c r="M94" s="630"/>
      <c r="N94" s="630"/>
      <c r="O94" s="631"/>
    </row>
    <row r="95" spans="1:15" ht="15" customHeight="1" x14ac:dyDescent="0.25">
      <c r="A95" s="5" t="s">
        <v>87</v>
      </c>
      <c r="B95" s="80" t="s">
        <v>20</v>
      </c>
      <c r="C95" s="81"/>
      <c r="D95" s="8">
        <f>D96+D97+D98+D101+D102</f>
        <v>2007</v>
      </c>
      <c r="E95" s="8">
        <f t="shared" ref="E95:O95" si="52">E96+E97+E98+E101+E102</f>
        <v>1789.8</v>
      </c>
      <c r="F95" s="8">
        <f t="shared" si="52"/>
        <v>0</v>
      </c>
      <c r="G95" s="8">
        <f t="shared" si="52"/>
        <v>217.2</v>
      </c>
      <c r="H95" s="9">
        <f t="shared" ref="H95:H102" si="53">I95+K95</f>
        <v>-0.60000000000000009</v>
      </c>
      <c r="I95" s="9">
        <f t="shared" si="52"/>
        <v>-3</v>
      </c>
      <c r="J95" s="9">
        <f t="shared" si="52"/>
        <v>1.7</v>
      </c>
      <c r="K95" s="237">
        <f t="shared" si="52"/>
        <v>2.4</v>
      </c>
      <c r="L95" s="11">
        <f t="shared" si="52"/>
        <v>2006.4</v>
      </c>
      <c r="M95" s="11">
        <f t="shared" si="52"/>
        <v>1786.8</v>
      </c>
      <c r="N95" s="11">
        <f t="shared" si="52"/>
        <v>1.7</v>
      </c>
      <c r="O95" s="11">
        <f t="shared" si="52"/>
        <v>219.60000000000002</v>
      </c>
    </row>
    <row r="96" spans="1:15" ht="15" customHeight="1" x14ac:dyDescent="0.25">
      <c r="A96" s="19"/>
      <c r="B96" s="80"/>
      <c r="C96" s="30" t="s">
        <v>21</v>
      </c>
      <c r="D96" s="16">
        <f t="shared" ref="D96:D102" si="54">E96+G96</f>
        <v>74.699999999999989</v>
      </c>
      <c r="E96" s="16">
        <v>52.3</v>
      </c>
      <c r="F96" s="16"/>
      <c r="G96" s="16">
        <v>22.4</v>
      </c>
      <c r="H96" s="9">
        <f t="shared" si="53"/>
        <v>0</v>
      </c>
      <c r="I96" s="10"/>
      <c r="J96" s="10"/>
      <c r="K96" s="206"/>
      <c r="L96" s="12">
        <f t="shared" ref="L96:L146" si="55">M96+O96</f>
        <v>74.699999999999989</v>
      </c>
      <c r="M96" s="12">
        <f t="shared" ref="M96:M146" si="56">E96+I96</f>
        <v>52.3</v>
      </c>
      <c r="N96" s="12">
        <f t="shared" ref="N96:N146" si="57">F96+J96</f>
        <v>0</v>
      </c>
      <c r="O96" s="12">
        <f t="shared" ref="O96:O146" si="58">G96+K96</f>
        <v>22.4</v>
      </c>
    </row>
    <row r="97" spans="1:15" x14ac:dyDescent="0.25">
      <c r="A97" s="19"/>
      <c r="B97" s="80"/>
      <c r="C97" s="165" t="s">
        <v>25</v>
      </c>
      <c r="D97" s="16">
        <f t="shared" si="54"/>
        <v>34.799999999999997</v>
      </c>
      <c r="E97" s="16"/>
      <c r="F97" s="16"/>
      <c r="G97" s="16">
        <v>34.799999999999997</v>
      </c>
      <c r="H97" s="9">
        <f t="shared" si="53"/>
        <v>0</v>
      </c>
      <c r="I97" s="10"/>
      <c r="J97" s="10"/>
      <c r="K97" s="206"/>
      <c r="L97" s="12">
        <f>M97+O97</f>
        <v>34.799999999999997</v>
      </c>
      <c r="M97" s="12">
        <f>E97+I97</f>
        <v>0</v>
      </c>
      <c r="N97" s="12">
        <f>F97+J97</f>
        <v>0</v>
      </c>
      <c r="O97" s="12">
        <f>G97+K97</f>
        <v>34.799999999999997</v>
      </c>
    </row>
    <row r="98" spans="1:15" ht="15" customHeight="1" x14ac:dyDescent="0.25">
      <c r="A98" s="40"/>
      <c r="B98" s="247"/>
      <c r="C98" s="433" t="s">
        <v>31</v>
      </c>
      <c r="D98" s="248">
        <f>D99+D100</f>
        <v>1582.2</v>
      </c>
      <c r="E98" s="16">
        <f t="shared" ref="E98:O98" si="59">E99+E100</f>
        <v>1559.1</v>
      </c>
      <c r="F98" s="16">
        <f t="shared" si="59"/>
        <v>0</v>
      </c>
      <c r="G98" s="16">
        <f t="shared" si="59"/>
        <v>23.1</v>
      </c>
      <c r="H98" s="9">
        <f>I98+K98</f>
        <v>-2.8</v>
      </c>
      <c r="I98" s="10">
        <f>I99+I100</f>
        <v>-2.8</v>
      </c>
      <c r="J98" s="10">
        <f t="shared" ref="J98:K98" si="60">J99+J100</f>
        <v>0</v>
      </c>
      <c r="K98" s="10">
        <f t="shared" si="60"/>
        <v>0</v>
      </c>
      <c r="L98" s="12">
        <f t="shared" si="59"/>
        <v>1579.4</v>
      </c>
      <c r="M98" s="12">
        <f t="shared" si="59"/>
        <v>1556.3</v>
      </c>
      <c r="N98" s="12">
        <f t="shared" si="59"/>
        <v>0</v>
      </c>
      <c r="O98" s="12">
        <f t="shared" si="59"/>
        <v>23.1</v>
      </c>
    </row>
    <row r="99" spans="1:15" ht="15" hidden="1" customHeight="1" x14ac:dyDescent="0.25">
      <c r="A99" s="249"/>
      <c r="B99" s="250" t="s">
        <v>8</v>
      </c>
      <c r="C99" s="439"/>
      <c r="D99" s="252">
        <f t="shared" si="54"/>
        <v>342.20000000000005</v>
      </c>
      <c r="E99" s="253">
        <v>319.10000000000002</v>
      </c>
      <c r="F99" s="253"/>
      <c r="G99" s="253">
        <v>23.1</v>
      </c>
      <c r="H99" s="377">
        <f t="shared" si="53"/>
        <v>-2.8</v>
      </c>
      <c r="I99" s="253">
        <v>-2.8</v>
      </c>
      <c r="J99" s="253"/>
      <c r="K99" s="378"/>
      <c r="L99" s="253">
        <f t="shared" si="55"/>
        <v>339.40000000000003</v>
      </c>
      <c r="M99" s="253">
        <f t="shared" si="56"/>
        <v>316.3</v>
      </c>
      <c r="N99" s="253">
        <f t="shared" si="57"/>
        <v>0</v>
      </c>
      <c r="O99" s="253">
        <f t="shared" si="58"/>
        <v>23.1</v>
      </c>
    </row>
    <row r="100" spans="1:15" ht="27.95" customHeight="1" x14ac:dyDescent="0.25">
      <c r="A100" s="40"/>
      <c r="B100" s="254" t="s">
        <v>169</v>
      </c>
      <c r="C100" s="440"/>
      <c r="D100" s="248">
        <f t="shared" si="54"/>
        <v>1240</v>
      </c>
      <c r="E100" s="16">
        <v>1240</v>
      </c>
      <c r="F100" s="96"/>
      <c r="G100" s="96"/>
      <c r="H100" s="9">
        <f t="shared" si="53"/>
        <v>0</v>
      </c>
      <c r="I100" s="10"/>
      <c r="J100" s="10"/>
      <c r="K100" s="206"/>
      <c r="L100" s="12">
        <f t="shared" si="55"/>
        <v>1240</v>
      </c>
      <c r="M100" s="12">
        <f t="shared" si="56"/>
        <v>1240</v>
      </c>
      <c r="N100" s="12">
        <f t="shared" si="57"/>
        <v>0</v>
      </c>
      <c r="O100" s="12">
        <f t="shared" si="58"/>
        <v>0</v>
      </c>
    </row>
    <row r="101" spans="1:15" ht="15" customHeight="1" x14ac:dyDescent="0.25">
      <c r="A101" s="40"/>
      <c r="B101" s="41"/>
      <c r="C101" s="255" t="s">
        <v>22</v>
      </c>
      <c r="D101" s="16">
        <f t="shared" si="54"/>
        <v>266.3</v>
      </c>
      <c r="E101" s="16">
        <v>129.4</v>
      </c>
      <c r="F101" s="16"/>
      <c r="G101" s="16">
        <v>136.9</v>
      </c>
      <c r="H101" s="9">
        <f t="shared" si="53"/>
        <v>2.1999999999999997</v>
      </c>
      <c r="I101" s="10">
        <v>-0.2</v>
      </c>
      <c r="J101" s="10">
        <v>1.7</v>
      </c>
      <c r="K101" s="206">
        <v>2.4</v>
      </c>
      <c r="L101" s="12">
        <f t="shared" si="55"/>
        <v>268.5</v>
      </c>
      <c r="M101" s="12">
        <f t="shared" si="56"/>
        <v>129.20000000000002</v>
      </c>
      <c r="N101" s="12">
        <f t="shared" si="57"/>
        <v>1.7</v>
      </c>
      <c r="O101" s="12">
        <f t="shared" si="58"/>
        <v>139.30000000000001</v>
      </c>
    </row>
    <row r="102" spans="1:15" ht="15" customHeight="1" x14ac:dyDescent="0.25">
      <c r="A102" s="40"/>
      <c r="B102" s="41"/>
      <c r="C102" s="82" t="s">
        <v>30</v>
      </c>
      <c r="D102" s="16">
        <f t="shared" si="54"/>
        <v>49</v>
      </c>
      <c r="E102" s="16">
        <v>49</v>
      </c>
      <c r="F102" s="16"/>
      <c r="G102" s="16"/>
      <c r="H102" s="9">
        <f t="shared" si="53"/>
        <v>0</v>
      </c>
      <c r="I102" s="10"/>
      <c r="J102" s="10"/>
      <c r="K102" s="206"/>
      <c r="L102" s="12">
        <f t="shared" si="55"/>
        <v>49</v>
      </c>
      <c r="M102" s="12">
        <f t="shared" si="56"/>
        <v>49</v>
      </c>
      <c r="N102" s="12">
        <f t="shared" si="57"/>
        <v>0</v>
      </c>
      <c r="O102" s="12">
        <f t="shared" si="58"/>
        <v>0</v>
      </c>
    </row>
    <row r="103" spans="1:15" ht="15" customHeight="1" x14ac:dyDescent="0.25">
      <c r="A103" s="32" t="s">
        <v>88</v>
      </c>
      <c r="B103" s="240" t="s">
        <v>7</v>
      </c>
      <c r="C103" s="97"/>
      <c r="D103" s="16">
        <f>SUM(D104:D106)</f>
        <v>16.3</v>
      </c>
      <c r="E103" s="16">
        <f>SUM(E104:E106)</f>
        <v>16.3</v>
      </c>
      <c r="F103" s="16">
        <f>SUM(F104:F106)</f>
        <v>0</v>
      </c>
      <c r="G103" s="16">
        <f t="shared" ref="G103:O103" si="61">SUM(G104:G106)</f>
        <v>0</v>
      </c>
      <c r="H103" s="10">
        <f t="shared" si="61"/>
        <v>-0.2</v>
      </c>
      <c r="I103" s="10">
        <f t="shared" si="61"/>
        <v>-0.2</v>
      </c>
      <c r="J103" s="10">
        <f t="shared" si="61"/>
        <v>0</v>
      </c>
      <c r="K103" s="206">
        <f t="shared" si="61"/>
        <v>0</v>
      </c>
      <c r="L103" s="12">
        <f t="shared" si="61"/>
        <v>16.099999999999998</v>
      </c>
      <c r="M103" s="12">
        <f t="shared" si="61"/>
        <v>16.099999999999998</v>
      </c>
      <c r="N103" s="12">
        <f t="shared" si="61"/>
        <v>0</v>
      </c>
      <c r="O103" s="12">
        <f t="shared" si="61"/>
        <v>0</v>
      </c>
    </row>
    <row r="104" spans="1:15" ht="15" customHeight="1" x14ac:dyDescent="0.25">
      <c r="A104" s="40"/>
      <c r="B104" s="256"/>
      <c r="C104" s="97" t="s">
        <v>25</v>
      </c>
      <c r="D104" s="16">
        <f>E104+G104</f>
        <v>8.1999999999999993</v>
      </c>
      <c r="E104" s="16">
        <v>8.1999999999999993</v>
      </c>
      <c r="F104" s="16"/>
      <c r="G104" s="16"/>
      <c r="H104" s="9">
        <f>I104+K104</f>
        <v>0</v>
      </c>
      <c r="I104" s="10"/>
      <c r="J104" s="10"/>
      <c r="K104" s="206"/>
      <c r="L104" s="12">
        <f t="shared" si="55"/>
        <v>8.1999999999999993</v>
      </c>
      <c r="M104" s="12">
        <f t="shared" si="56"/>
        <v>8.1999999999999993</v>
      </c>
      <c r="N104" s="12">
        <f t="shared" si="57"/>
        <v>0</v>
      </c>
      <c r="O104" s="12">
        <f t="shared" si="58"/>
        <v>0</v>
      </c>
    </row>
    <row r="105" spans="1:15" ht="15" customHeight="1" x14ac:dyDescent="0.25">
      <c r="A105" s="40"/>
      <c r="B105" s="241"/>
      <c r="C105" s="97" t="s">
        <v>31</v>
      </c>
      <c r="D105" s="16">
        <f>E105+G105</f>
        <v>1.8</v>
      </c>
      <c r="E105" s="16">
        <v>1.8</v>
      </c>
      <c r="F105" s="16"/>
      <c r="G105" s="16"/>
      <c r="H105" s="9">
        <f t="shared" ref="H105:H146" si="62">I105+K105</f>
        <v>-0.1</v>
      </c>
      <c r="I105" s="10">
        <v>-0.1</v>
      </c>
      <c r="J105" s="10"/>
      <c r="K105" s="206"/>
      <c r="L105" s="12">
        <f t="shared" si="55"/>
        <v>1.7</v>
      </c>
      <c r="M105" s="12">
        <f t="shared" si="56"/>
        <v>1.7</v>
      </c>
      <c r="N105" s="12">
        <f t="shared" si="57"/>
        <v>0</v>
      </c>
      <c r="O105" s="12">
        <f t="shared" si="58"/>
        <v>0</v>
      </c>
    </row>
    <row r="106" spans="1:15" ht="15" customHeight="1" x14ac:dyDescent="0.25">
      <c r="A106" s="40"/>
      <c r="B106" s="241"/>
      <c r="C106" s="97" t="s">
        <v>22</v>
      </c>
      <c r="D106" s="16">
        <f>E106+G106</f>
        <v>6.3</v>
      </c>
      <c r="E106" s="16">
        <v>6.3</v>
      </c>
      <c r="F106" s="16"/>
      <c r="G106" s="16"/>
      <c r="H106" s="9">
        <f t="shared" si="62"/>
        <v>-0.1</v>
      </c>
      <c r="I106" s="10">
        <v>-0.1</v>
      </c>
      <c r="J106" s="10"/>
      <c r="K106" s="206"/>
      <c r="L106" s="12">
        <f t="shared" si="55"/>
        <v>6.2</v>
      </c>
      <c r="M106" s="12">
        <f t="shared" si="56"/>
        <v>6.2</v>
      </c>
      <c r="N106" s="12">
        <f t="shared" si="57"/>
        <v>0</v>
      </c>
      <c r="O106" s="12">
        <f t="shared" si="58"/>
        <v>0</v>
      </c>
    </row>
    <row r="107" spans="1:15" ht="15" customHeight="1" x14ac:dyDescent="0.25">
      <c r="A107" s="32" t="s">
        <v>89</v>
      </c>
      <c r="B107" s="17" t="s">
        <v>10</v>
      </c>
      <c r="C107" s="97"/>
      <c r="D107" s="16">
        <f>SUM(D108:D110)</f>
        <v>16.200000000000003</v>
      </c>
      <c r="E107" s="16">
        <f>SUM(E108:E110)</f>
        <v>16.200000000000003</v>
      </c>
      <c r="F107" s="16">
        <f t="shared" ref="F107:O107" si="63">SUM(F108:F110)</f>
        <v>0</v>
      </c>
      <c r="G107" s="16">
        <f t="shared" si="63"/>
        <v>0</v>
      </c>
      <c r="H107" s="10">
        <f t="shared" si="63"/>
        <v>0</v>
      </c>
      <c r="I107" s="10">
        <f t="shared" si="63"/>
        <v>0</v>
      </c>
      <c r="J107" s="10">
        <f t="shared" si="63"/>
        <v>0</v>
      </c>
      <c r="K107" s="206">
        <f t="shared" si="63"/>
        <v>0</v>
      </c>
      <c r="L107" s="12">
        <f t="shared" si="63"/>
        <v>16.200000000000003</v>
      </c>
      <c r="M107" s="12">
        <f t="shared" si="63"/>
        <v>16.200000000000003</v>
      </c>
      <c r="N107" s="12">
        <f t="shared" si="63"/>
        <v>0</v>
      </c>
      <c r="O107" s="12">
        <f t="shared" si="63"/>
        <v>0</v>
      </c>
    </row>
    <row r="108" spans="1:15" ht="15" customHeight="1" x14ac:dyDescent="0.25">
      <c r="A108" s="40"/>
      <c r="B108" s="238"/>
      <c r="C108" s="97" t="s">
        <v>25</v>
      </c>
      <c r="D108" s="16">
        <f>E108+G108</f>
        <v>7.3</v>
      </c>
      <c r="E108" s="16">
        <v>7.3</v>
      </c>
      <c r="F108" s="16"/>
      <c r="G108" s="16"/>
      <c r="H108" s="9">
        <f t="shared" si="62"/>
        <v>0</v>
      </c>
      <c r="I108" s="10"/>
      <c r="J108" s="10"/>
      <c r="K108" s="206"/>
      <c r="L108" s="12">
        <f t="shared" si="55"/>
        <v>7.3</v>
      </c>
      <c r="M108" s="12">
        <f t="shared" si="56"/>
        <v>7.3</v>
      </c>
      <c r="N108" s="12">
        <f t="shared" si="57"/>
        <v>0</v>
      </c>
      <c r="O108" s="12">
        <f t="shared" si="58"/>
        <v>0</v>
      </c>
    </row>
    <row r="109" spans="1:15" ht="15" customHeight="1" x14ac:dyDescent="0.25">
      <c r="A109" s="40"/>
      <c r="B109" s="6"/>
      <c r="C109" s="97" t="s">
        <v>31</v>
      </c>
      <c r="D109" s="16">
        <f>E109+G109</f>
        <v>1</v>
      </c>
      <c r="E109" s="16">
        <v>1</v>
      </c>
      <c r="F109" s="16"/>
      <c r="G109" s="16"/>
      <c r="H109" s="9">
        <f t="shared" si="62"/>
        <v>0</v>
      </c>
      <c r="I109" s="10"/>
      <c r="J109" s="10"/>
      <c r="K109" s="206"/>
      <c r="L109" s="12">
        <f t="shared" si="55"/>
        <v>1</v>
      </c>
      <c r="M109" s="12">
        <f t="shared" si="56"/>
        <v>1</v>
      </c>
      <c r="N109" s="12">
        <f t="shared" si="57"/>
        <v>0</v>
      </c>
      <c r="O109" s="12">
        <f t="shared" si="58"/>
        <v>0</v>
      </c>
    </row>
    <row r="110" spans="1:15" ht="15" customHeight="1" x14ac:dyDescent="0.25">
      <c r="A110" s="40"/>
      <c r="B110" s="6"/>
      <c r="C110" s="97" t="s">
        <v>22</v>
      </c>
      <c r="D110" s="16">
        <f>E110+G110</f>
        <v>7.9</v>
      </c>
      <c r="E110" s="16">
        <v>7.9</v>
      </c>
      <c r="F110" s="16"/>
      <c r="G110" s="16"/>
      <c r="H110" s="9">
        <f t="shared" si="62"/>
        <v>0</v>
      </c>
      <c r="I110" s="10"/>
      <c r="J110" s="10"/>
      <c r="K110" s="206"/>
      <c r="L110" s="12">
        <f t="shared" si="55"/>
        <v>7.9</v>
      </c>
      <c r="M110" s="12">
        <f t="shared" si="56"/>
        <v>7.9</v>
      </c>
      <c r="N110" s="12">
        <f t="shared" si="57"/>
        <v>0</v>
      </c>
      <c r="O110" s="12">
        <f t="shared" si="58"/>
        <v>0</v>
      </c>
    </row>
    <row r="111" spans="1:15" ht="15" customHeight="1" x14ac:dyDescent="0.25">
      <c r="A111" s="32" t="s">
        <v>90</v>
      </c>
      <c r="B111" s="35" t="s">
        <v>11</v>
      </c>
      <c r="C111" s="97"/>
      <c r="D111" s="16">
        <f>SUM(D112:D114)</f>
        <v>18.100000000000001</v>
      </c>
      <c r="E111" s="16">
        <f>SUM(E112:E114)</f>
        <v>18.100000000000001</v>
      </c>
      <c r="F111" s="16">
        <f t="shared" ref="F111:O111" si="64">SUM(F112:F114)</f>
        <v>0</v>
      </c>
      <c r="G111" s="16">
        <f t="shared" si="64"/>
        <v>0</v>
      </c>
      <c r="H111" s="10">
        <f t="shared" si="64"/>
        <v>-1.3</v>
      </c>
      <c r="I111" s="10">
        <f t="shared" si="64"/>
        <v>-1.3</v>
      </c>
      <c r="J111" s="10">
        <f t="shared" si="64"/>
        <v>0</v>
      </c>
      <c r="K111" s="206">
        <f t="shared" si="64"/>
        <v>0</v>
      </c>
      <c r="L111" s="12">
        <f t="shared" si="64"/>
        <v>16.8</v>
      </c>
      <c r="M111" s="12">
        <f t="shared" si="64"/>
        <v>16.8</v>
      </c>
      <c r="N111" s="12">
        <f t="shared" si="64"/>
        <v>0</v>
      </c>
      <c r="O111" s="12">
        <f t="shared" si="64"/>
        <v>0</v>
      </c>
    </row>
    <row r="112" spans="1:15" ht="15" customHeight="1" x14ac:dyDescent="0.25">
      <c r="A112" s="40"/>
      <c r="B112" s="238"/>
      <c r="C112" s="97" t="s">
        <v>25</v>
      </c>
      <c r="D112" s="16">
        <f>E112+G112</f>
        <v>8.8000000000000007</v>
      </c>
      <c r="E112" s="16">
        <v>8.8000000000000007</v>
      </c>
      <c r="F112" s="16"/>
      <c r="G112" s="16"/>
      <c r="H112" s="9">
        <f>I112+K112</f>
        <v>0</v>
      </c>
      <c r="I112" s="10"/>
      <c r="J112" s="10"/>
      <c r="K112" s="206"/>
      <c r="L112" s="12">
        <f t="shared" si="55"/>
        <v>8.8000000000000007</v>
      </c>
      <c r="M112" s="12">
        <f t="shared" si="56"/>
        <v>8.8000000000000007</v>
      </c>
      <c r="N112" s="12">
        <f t="shared" si="57"/>
        <v>0</v>
      </c>
      <c r="O112" s="12">
        <f t="shared" si="58"/>
        <v>0</v>
      </c>
    </row>
    <row r="113" spans="1:15" ht="15" customHeight="1" x14ac:dyDescent="0.25">
      <c r="A113" s="40"/>
      <c r="B113" s="26"/>
      <c r="C113" s="97" t="s">
        <v>31</v>
      </c>
      <c r="D113" s="16">
        <f>E113+G113</f>
        <v>3.1</v>
      </c>
      <c r="E113" s="16">
        <v>3.1</v>
      </c>
      <c r="F113" s="16"/>
      <c r="G113" s="16"/>
      <c r="H113" s="9">
        <f t="shared" si="62"/>
        <v>0</v>
      </c>
      <c r="I113" s="10"/>
      <c r="J113" s="10"/>
      <c r="K113" s="206"/>
      <c r="L113" s="12">
        <f t="shared" si="55"/>
        <v>3.1</v>
      </c>
      <c r="M113" s="12">
        <f t="shared" si="56"/>
        <v>3.1</v>
      </c>
      <c r="N113" s="12">
        <f t="shared" si="57"/>
        <v>0</v>
      </c>
      <c r="O113" s="12">
        <f t="shared" si="58"/>
        <v>0</v>
      </c>
    </row>
    <row r="114" spans="1:15" ht="15" customHeight="1" x14ac:dyDescent="0.25">
      <c r="A114" s="40"/>
      <c r="B114" s="26"/>
      <c r="C114" s="97" t="s">
        <v>22</v>
      </c>
      <c r="D114" s="16">
        <f>E114+G114</f>
        <v>6.2</v>
      </c>
      <c r="E114" s="16">
        <v>6.2</v>
      </c>
      <c r="F114" s="16"/>
      <c r="G114" s="16"/>
      <c r="H114" s="9">
        <f t="shared" si="62"/>
        <v>-1.3</v>
      </c>
      <c r="I114" s="10">
        <v>-1.3</v>
      </c>
      <c r="J114" s="10"/>
      <c r="K114" s="206"/>
      <c r="L114" s="12">
        <f t="shared" si="55"/>
        <v>4.9000000000000004</v>
      </c>
      <c r="M114" s="12">
        <f t="shared" si="56"/>
        <v>4.9000000000000004</v>
      </c>
      <c r="N114" s="12">
        <f t="shared" si="57"/>
        <v>0</v>
      </c>
      <c r="O114" s="12">
        <f t="shared" si="58"/>
        <v>0</v>
      </c>
    </row>
    <row r="115" spans="1:15" ht="15" customHeight="1" x14ac:dyDescent="0.25">
      <c r="A115" s="32" t="s">
        <v>91</v>
      </c>
      <c r="B115" s="35" t="s">
        <v>61</v>
      </c>
      <c r="C115" s="97"/>
      <c r="D115" s="16">
        <f>SUM(D116:D118)</f>
        <v>27.6</v>
      </c>
      <c r="E115" s="16">
        <f>SUM(E116:E118)</f>
        <v>20.6</v>
      </c>
      <c r="F115" s="16">
        <f t="shared" ref="F115:O115" si="65">SUM(F116:F118)</f>
        <v>0</v>
      </c>
      <c r="G115" s="16">
        <f t="shared" si="65"/>
        <v>7</v>
      </c>
      <c r="H115" s="10">
        <f t="shared" si="65"/>
        <v>0.4</v>
      </c>
      <c r="I115" s="10">
        <f t="shared" si="65"/>
        <v>0.4</v>
      </c>
      <c r="J115" s="10">
        <f t="shared" si="65"/>
        <v>0</v>
      </c>
      <c r="K115" s="206">
        <f t="shared" si="65"/>
        <v>0</v>
      </c>
      <c r="L115" s="12">
        <f t="shared" si="65"/>
        <v>28</v>
      </c>
      <c r="M115" s="12">
        <f t="shared" si="65"/>
        <v>21</v>
      </c>
      <c r="N115" s="12">
        <f t="shared" si="65"/>
        <v>0</v>
      </c>
      <c r="O115" s="12">
        <f t="shared" si="65"/>
        <v>7</v>
      </c>
    </row>
    <row r="116" spans="1:15" ht="15" customHeight="1" x14ac:dyDescent="0.25">
      <c r="A116" s="40"/>
      <c r="B116" s="238"/>
      <c r="C116" s="97" t="s">
        <v>25</v>
      </c>
      <c r="D116" s="16">
        <f>E116+G116</f>
        <v>10.199999999999999</v>
      </c>
      <c r="E116" s="16">
        <v>10.199999999999999</v>
      </c>
      <c r="F116" s="16"/>
      <c r="G116" s="16"/>
      <c r="H116" s="9">
        <f>I116+K116</f>
        <v>0</v>
      </c>
      <c r="I116" s="10"/>
      <c r="J116" s="10"/>
      <c r="K116" s="206"/>
      <c r="L116" s="12">
        <f t="shared" si="55"/>
        <v>10.199999999999999</v>
      </c>
      <c r="M116" s="12">
        <f t="shared" si="56"/>
        <v>10.199999999999999</v>
      </c>
      <c r="N116" s="12">
        <f t="shared" si="57"/>
        <v>0</v>
      </c>
      <c r="O116" s="12">
        <f t="shared" si="58"/>
        <v>0</v>
      </c>
    </row>
    <row r="117" spans="1:15" ht="15" customHeight="1" x14ac:dyDescent="0.25">
      <c r="A117" s="40"/>
      <c r="B117" s="26"/>
      <c r="C117" s="97" t="s">
        <v>31</v>
      </c>
      <c r="D117" s="16">
        <f>E117+G117</f>
        <v>1.9</v>
      </c>
      <c r="E117" s="16">
        <v>1.9</v>
      </c>
      <c r="F117" s="16"/>
      <c r="G117" s="16"/>
      <c r="H117" s="9">
        <f t="shared" si="62"/>
        <v>0.3</v>
      </c>
      <c r="I117" s="10">
        <v>0.3</v>
      </c>
      <c r="J117" s="10"/>
      <c r="K117" s="206"/>
      <c r="L117" s="12">
        <f t="shared" si="55"/>
        <v>2.1999999999999997</v>
      </c>
      <c r="M117" s="12">
        <f t="shared" si="56"/>
        <v>2.1999999999999997</v>
      </c>
      <c r="N117" s="12">
        <f t="shared" si="57"/>
        <v>0</v>
      </c>
      <c r="O117" s="12">
        <f t="shared" si="58"/>
        <v>0</v>
      </c>
    </row>
    <row r="118" spans="1:15" ht="15" customHeight="1" x14ac:dyDescent="0.25">
      <c r="A118" s="40"/>
      <c r="B118" s="26"/>
      <c r="C118" s="97" t="s">
        <v>22</v>
      </c>
      <c r="D118" s="16">
        <f>E118+G118</f>
        <v>15.5</v>
      </c>
      <c r="E118" s="16">
        <v>8.5</v>
      </c>
      <c r="F118" s="16"/>
      <c r="G118" s="16">
        <v>7</v>
      </c>
      <c r="H118" s="9">
        <f t="shared" si="62"/>
        <v>0.1</v>
      </c>
      <c r="I118" s="10">
        <v>0.1</v>
      </c>
      <c r="J118" s="10"/>
      <c r="K118" s="206"/>
      <c r="L118" s="12">
        <f t="shared" si="55"/>
        <v>15.6</v>
      </c>
      <c r="M118" s="12">
        <f t="shared" si="56"/>
        <v>8.6</v>
      </c>
      <c r="N118" s="12">
        <f t="shared" si="57"/>
        <v>0</v>
      </c>
      <c r="O118" s="12">
        <f t="shared" si="58"/>
        <v>7</v>
      </c>
    </row>
    <row r="119" spans="1:15" ht="15" customHeight="1" x14ac:dyDescent="0.25">
      <c r="A119" s="32" t="s">
        <v>92</v>
      </c>
      <c r="B119" s="35" t="s">
        <v>62</v>
      </c>
      <c r="C119" s="97"/>
      <c r="D119" s="16">
        <f>SUM(D120:D122)</f>
        <v>17.100000000000001</v>
      </c>
      <c r="E119" s="16">
        <f>SUM(E120:E122)</f>
        <v>16.399999999999999</v>
      </c>
      <c r="F119" s="16">
        <f t="shared" ref="F119:O119" si="66">SUM(F120:F122)</f>
        <v>0</v>
      </c>
      <c r="G119" s="16">
        <f t="shared" si="66"/>
        <v>0.7</v>
      </c>
      <c r="H119" s="10">
        <f t="shared" si="66"/>
        <v>0</v>
      </c>
      <c r="I119" s="10">
        <f t="shared" si="66"/>
        <v>0</v>
      </c>
      <c r="J119" s="10">
        <f t="shared" si="66"/>
        <v>0</v>
      </c>
      <c r="K119" s="206">
        <f t="shared" si="66"/>
        <v>0</v>
      </c>
      <c r="L119" s="12">
        <f t="shared" si="66"/>
        <v>17.100000000000001</v>
      </c>
      <c r="M119" s="12">
        <f t="shared" si="66"/>
        <v>16.399999999999999</v>
      </c>
      <c r="N119" s="12">
        <f t="shared" si="66"/>
        <v>0</v>
      </c>
      <c r="O119" s="12">
        <f t="shared" si="66"/>
        <v>0.7</v>
      </c>
    </row>
    <row r="120" spans="1:15" ht="15" customHeight="1" x14ac:dyDescent="0.25">
      <c r="A120" s="40"/>
      <c r="B120" s="238"/>
      <c r="C120" s="97" t="s">
        <v>25</v>
      </c>
      <c r="D120" s="16">
        <f>E120+G120</f>
        <v>7.4</v>
      </c>
      <c r="E120" s="16">
        <v>7.4</v>
      </c>
      <c r="F120" s="16"/>
      <c r="G120" s="16"/>
      <c r="H120" s="9">
        <f t="shared" si="62"/>
        <v>0</v>
      </c>
      <c r="I120" s="10"/>
      <c r="J120" s="10"/>
      <c r="K120" s="206"/>
      <c r="L120" s="12">
        <f t="shared" si="55"/>
        <v>7.4</v>
      </c>
      <c r="M120" s="12">
        <f t="shared" si="56"/>
        <v>7.4</v>
      </c>
      <c r="N120" s="12">
        <f t="shared" si="57"/>
        <v>0</v>
      </c>
      <c r="O120" s="12">
        <f t="shared" si="58"/>
        <v>0</v>
      </c>
    </row>
    <row r="121" spans="1:15" ht="15" customHeight="1" x14ac:dyDescent="0.25">
      <c r="A121" s="40"/>
      <c r="B121" s="26"/>
      <c r="C121" s="97" t="s">
        <v>31</v>
      </c>
      <c r="D121" s="16">
        <f>E121+G121</f>
        <v>2.1</v>
      </c>
      <c r="E121" s="16">
        <v>2.1</v>
      </c>
      <c r="F121" s="16"/>
      <c r="G121" s="16"/>
      <c r="H121" s="9">
        <f t="shared" si="62"/>
        <v>0</v>
      </c>
      <c r="I121" s="10"/>
      <c r="J121" s="10"/>
      <c r="K121" s="206"/>
      <c r="L121" s="12">
        <f t="shared" si="55"/>
        <v>2.1</v>
      </c>
      <c r="M121" s="12">
        <f t="shared" si="56"/>
        <v>2.1</v>
      </c>
      <c r="N121" s="12">
        <f t="shared" si="57"/>
        <v>0</v>
      </c>
      <c r="O121" s="12">
        <f t="shared" si="58"/>
        <v>0</v>
      </c>
    </row>
    <row r="122" spans="1:15" ht="15" customHeight="1" x14ac:dyDescent="0.25">
      <c r="A122" s="40"/>
      <c r="B122" s="26"/>
      <c r="C122" s="97" t="s">
        <v>22</v>
      </c>
      <c r="D122" s="16">
        <f>E122+G122</f>
        <v>7.6000000000000005</v>
      </c>
      <c r="E122" s="16">
        <v>6.9</v>
      </c>
      <c r="F122" s="16"/>
      <c r="G122" s="16">
        <v>0.7</v>
      </c>
      <c r="H122" s="9">
        <f t="shared" si="62"/>
        <v>0</v>
      </c>
      <c r="I122" s="10"/>
      <c r="J122" s="10"/>
      <c r="K122" s="206"/>
      <c r="L122" s="12">
        <f t="shared" si="55"/>
        <v>7.6000000000000005</v>
      </c>
      <c r="M122" s="12">
        <f t="shared" si="56"/>
        <v>6.9</v>
      </c>
      <c r="N122" s="12">
        <f t="shared" si="57"/>
        <v>0</v>
      </c>
      <c r="O122" s="12">
        <f t="shared" si="58"/>
        <v>0.7</v>
      </c>
    </row>
    <row r="123" spans="1:15" ht="15" customHeight="1" x14ac:dyDescent="0.25">
      <c r="A123" s="32" t="s">
        <v>93</v>
      </c>
      <c r="B123" s="35" t="s">
        <v>14</v>
      </c>
      <c r="C123" s="97"/>
      <c r="D123" s="16">
        <f>SUM(D124:D126)</f>
        <v>24.6</v>
      </c>
      <c r="E123" s="16">
        <f>SUM(E124:E126)</f>
        <v>24.6</v>
      </c>
      <c r="F123" s="16">
        <f t="shared" ref="F123:O123" si="67">SUM(F124:F126)</f>
        <v>0</v>
      </c>
      <c r="G123" s="16">
        <f t="shared" si="67"/>
        <v>0</v>
      </c>
      <c r="H123" s="10">
        <f t="shared" si="67"/>
        <v>0</v>
      </c>
      <c r="I123" s="10">
        <f t="shared" si="67"/>
        <v>0</v>
      </c>
      <c r="J123" s="10">
        <f t="shared" si="67"/>
        <v>0</v>
      </c>
      <c r="K123" s="206">
        <f t="shared" si="67"/>
        <v>0</v>
      </c>
      <c r="L123" s="12">
        <f t="shared" si="67"/>
        <v>24.6</v>
      </c>
      <c r="M123" s="12">
        <f t="shared" si="67"/>
        <v>24.6</v>
      </c>
      <c r="N123" s="12">
        <f t="shared" si="67"/>
        <v>0</v>
      </c>
      <c r="O123" s="12">
        <f t="shared" si="67"/>
        <v>0</v>
      </c>
    </row>
    <row r="124" spans="1:15" ht="15" customHeight="1" x14ac:dyDescent="0.25">
      <c r="A124" s="40"/>
      <c r="B124" s="238"/>
      <c r="C124" s="97" t="s">
        <v>25</v>
      </c>
      <c r="D124" s="16">
        <f>E124+G124</f>
        <v>9.6</v>
      </c>
      <c r="E124" s="16">
        <v>9.6</v>
      </c>
      <c r="F124" s="16"/>
      <c r="G124" s="16"/>
      <c r="H124" s="9">
        <f t="shared" si="62"/>
        <v>0</v>
      </c>
      <c r="I124" s="10"/>
      <c r="J124" s="10"/>
      <c r="K124" s="206"/>
      <c r="L124" s="12">
        <f t="shared" si="55"/>
        <v>9.6</v>
      </c>
      <c r="M124" s="12">
        <f t="shared" si="56"/>
        <v>9.6</v>
      </c>
      <c r="N124" s="12">
        <f t="shared" si="57"/>
        <v>0</v>
      </c>
      <c r="O124" s="12">
        <f t="shared" si="58"/>
        <v>0</v>
      </c>
    </row>
    <row r="125" spans="1:15" ht="15" customHeight="1" x14ac:dyDescent="0.25">
      <c r="A125" s="40"/>
      <c r="B125" s="26"/>
      <c r="C125" s="97" t="s">
        <v>31</v>
      </c>
      <c r="D125" s="16">
        <f>E125+G125</f>
        <v>1.6</v>
      </c>
      <c r="E125" s="16">
        <v>1.6</v>
      </c>
      <c r="F125" s="16"/>
      <c r="G125" s="16"/>
      <c r="H125" s="9">
        <f t="shared" si="62"/>
        <v>0</v>
      </c>
      <c r="I125" s="10"/>
      <c r="J125" s="10"/>
      <c r="K125" s="206"/>
      <c r="L125" s="12">
        <f t="shared" si="55"/>
        <v>1.6</v>
      </c>
      <c r="M125" s="12">
        <f t="shared" si="56"/>
        <v>1.6</v>
      </c>
      <c r="N125" s="12">
        <f t="shared" si="57"/>
        <v>0</v>
      </c>
      <c r="O125" s="12">
        <f t="shared" si="58"/>
        <v>0</v>
      </c>
    </row>
    <row r="126" spans="1:15" ht="15" customHeight="1" x14ac:dyDescent="0.25">
      <c r="A126" s="40"/>
      <c r="B126" s="26"/>
      <c r="C126" s="97" t="s">
        <v>22</v>
      </c>
      <c r="D126" s="16">
        <f>E126+G126</f>
        <v>13.4</v>
      </c>
      <c r="E126" s="16">
        <v>13.4</v>
      </c>
      <c r="F126" s="16"/>
      <c r="G126" s="16"/>
      <c r="H126" s="9">
        <f t="shared" si="62"/>
        <v>0</v>
      </c>
      <c r="I126" s="10"/>
      <c r="J126" s="10"/>
      <c r="K126" s="206"/>
      <c r="L126" s="12">
        <f t="shared" si="55"/>
        <v>13.4</v>
      </c>
      <c r="M126" s="12">
        <f t="shared" si="56"/>
        <v>13.4</v>
      </c>
      <c r="N126" s="12">
        <f t="shared" si="57"/>
        <v>0</v>
      </c>
      <c r="O126" s="12">
        <f t="shared" si="58"/>
        <v>0</v>
      </c>
    </row>
    <row r="127" spans="1:15" ht="15" customHeight="1" x14ac:dyDescent="0.25">
      <c r="A127" s="32" t="s">
        <v>94</v>
      </c>
      <c r="B127" s="35" t="s">
        <v>15</v>
      </c>
      <c r="C127" s="97"/>
      <c r="D127" s="16">
        <f t="shared" ref="D127:O127" si="68">SUM(D128:D130)</f>
        <v>19.200000000000003</v>
      </c>
      <c r="E127" s="16">
        <f t="shared" si="68"/>
        <v>17.2</v>
      </c>
      <c r="F127" s="16">
        <f t="shared" si="68"/>
        <v>0</v>
      </c>
      <c r="G127" s="16">
        <f t="shared" si="68"/>
        <v>2</v>
      </c>
      <c r="H127" s="10">
        <f t="shared" si="68"/>
        <v>0</v>
      </c>
      <c r="I127" s="10">
        <f t="shared" si="68"/>
        <v>0</v>
      </c>
      <c r="J127" s="10">
        <f t="shared" si="68"/>
        <v>0</v>
      </c>
      <c r="K127" s="206">
        <f t="shared" si="68"/>
        <v>0</v>
      </c>
      <c r="L127" s="12">
        <f t="shared" si="68"/>
        <v>19.200000000000003</v>
      </c>
      <c r="M127" s="12">
        <f t="shared" si="68"/>
        <v>17.2</v>
      </c>
      <c r="N127" s="12">
        <f t="shared" si="68"/>
        <v>0</v>
      </c>
      <c r="O127" s="12">
        <f t="shared" si="68"/>
        <v>2</v>
      </c>
    </row>
    <row r="128" spans="1:15" ht="15" customHeight="1" x14ac:dyDescent="0.25">
      <c r="A128" s="40"/>
      <c r="B128" s="238"/>
      <c r="C128" s="97" t="s">
        <v>25</v>
      </c>
      <c r="D128" s="16">
        <f>E128+G128</f>
        <v>8.5</v>
      </c>
      <c r="E128" s="16">
        <v>8.5</v>
      </c>
      <c r="F128" s="16"/>
      <c r="G128" s="16"/>
      <c r="H128" s="9">
        <f t="shared" si="62"/>
        <v>0</v>
      </c>
      <c r="I128" s="10"/>
      <c r="J128" s="10"/>
      <c r="K128" s="206"/>
      <c r="L128" s="12">
        <f t="shared" si="55"/>
        <v>8.5</v>
      </c>
      <c r="M128" s="12">
        <f t="shared" si="56"/>
        <v>8.5</v>
      </c>
      <c r="N128" s="12">
        <f t="shared" si="57"/>
        <v>0</v>
      </c>
      <c r="O128" s="12">
        <f t="shared" si="58"/>
        <v>0</v>
      </c>
    </row>
    <row r="129" spans="1:15" ht="15" customHeight="1" x14ac:dyDescent="0.25">
      <c r="A129" s="40"/>
      <c r="B129" s="26"/>
      <c r="C129" s="97" t="s">
        <v>31</v>
      </c>
      <c r="D129" s="16">
        <f>E129+G129</f>
        <v>1.4</v>
      </c>
      <c r="E129" s="16">
        <v>1.4</v>
      </c>
      <c r="F129" s="16"/>
      <c r="G129" s="16"/>
      <c r="H129" s="9">
        <f t="shared" si="62"/>
        <v>0</v>
      </c>
      <c r="I129" s="10"/>
      <c r="J129" s="10"/>
      <c r="K129" s="206"/>
      <c r="L129" s="12">
        <f t="shared" si="55"/>
        <v>1.4</v>
      </c>
      <c r="M129" s="12">
        <f t="shared" si="56"/>
        <v>1.4</v>
      </c>
      <c r="N129" s="12">
        <f t="shared" si="57"/>
        <v>0</v>
      </c>
      <c r="O129" s="12">
        <f t="shared" si="58"/>
        <v>0</v>
      </c>
    </row>
    <row r="130" spans="1:15" ht="15" customHeight="1" x14ac:dyDescent="0.25">
      <c r="A130" s="40"/>
      <c r="B130" s="26"/>
      <c r="C130" s="97" t="s">
        <v>22</v>
      </c>
      <c r="D130" s="16">
        <f>E130+G130</f>
        <v>9.3000000000000007</v>
      </c>
      <c r="E130" s="16">
        <v>7.3</v>
      </c>
      <c r="F130" s="16"/>
      <c r="G130" s="16">
        <v>2</v>
      </c>
      <c r="H130" s="9">
        <f t="shared" si="62"/>
        <v>0</v>
      </c>
      <c r="I130" s="10"/>
      <c r="J130" s="10"/>
      <c r="K130" s="206"/>
      <c r="L130" s="12">
        <f t="shared" si="55"/>
        <v>9.3000000000000007</v>
      </c>
      <c r="M130" s="12">
        <f t="shared" si="56"/>
        <v>7.3</v>
      </c>
      <c r="N130" s="12">
        <f t="shared" si="57"/>
        <v>0</v>
      </c>
      <c r="O130" s="12">
        <f t="shared" si="58"/>
        <v>2</v>
      </c>
    </row>
    <row r="131" spans="1:15" ht="15" customHeight="1" x14ac:dyDescent="0.25">
      <c r="A131" s="32" t="s">
        <v>95</v>
      </c>
      <c r="B131" s="240" t="s">
        <v>16</v>
      </c>
      <c r="C131" s="97"/>
      <c r="D131" s="16">
        <f>SUM(D132:D134)</f>
        <v>36.4</v>
      </c>
      <c r="E131" s="16">
        <f>SUM(E132:E134)</f>
        <v>34.9</v>
      </c>
      <c r="F131" s="16">
        <f>SUM(F132:F134)</f>
        <v>0</v>
      </c>
      <c r="G131" s="16">
        <f>SUM(G132:G134)</f>
        <v>1.5</v>
      </c>
      <c r="H131" s="10">
        <f t="shared" ref="H131:O131" si="69">SUM(H132:H134)</f>
        <v>-1.0999999999999999</v>
      </c>
      <c r="I131" s="10">
        <f t="shared" si="69"/>
        <v>-1.0999999999999999</v>
      </c>
      <c r="J131" s="10">
        <f t="shared" si="69"/>
        <v>0</v>
      </c>
      <c r="K131" s="206">
        <f t="shared" si="69"/>
        <v>0</v>
      </c>
      <c r="L131" s="12">
        <f t="shared" si="69"/>
        <v>35.299999999999997</v>
      </c>
      <c r="M131" s="12">
        <f t="shared" si="69"/>
        <v>33.799999999999997</v>
      </c>
      <c r="N131" s="12">
        <f t="shared" si="69"/>
        <v>0</v>
      </c>
      <c r="O131" s="12">
        <f t="shared" si="69"/>
        <v>1.5</v>
      </c>
    </row>
    <row r="132" spans="1:15" ht="15" customHeight="1" x14ac:dyDescent="0.25">
      <c r="A132" s="40"/>
      <c r="B132" s="238"/>
      <c r="C132" s="97" t="s">
        <v>25</v>
      </c>
      <c r="D132" s="16">
        <f>E132+G132</f>
        <v>13.7</v>
      </c>
      <c r="E132" s="16">
        <v>13.7</v>
      </c>
      <c r="F132" s="16"/>
      <c r="G132" s="16"/>
      <c r="H132" s="9">
        <f t="shared" si="62"/>
        <v>0</v>
      </c>
      <c r="I132" s="10"/>
      <c r="J132" s="10"/>
      <c r="K132" s="206"/>
      <c r="L132" s="12">
        <f t="shared" si="55"/>
        <v>13.7</v>
      </c>
      <c r="M132" s="12">
        <f t="shared" si="56"/>
        <v>13.7</v>
      </c>
      <c r="N132" s="12">
        <f t="shared" si="57"/>
        <v>0</v>
      </c>
      <c r="O132" s="12">
        <f t="shared" si="58"/>
        <v>0</v>
      </c>
    </row>
    <row r="133" spans="1:15" ht="15" customHeight="1" x14ac:dyDescent="0.25">
      <c r="A133" s="40"/>
      <c r="B133" s="241"/>
      <c r="C133" s="97" t="s">
        <v>31</v>
      </c>
      <c r="D133" s="16">
        <f>E133+G133</f>
        <v>4.5</v>
      </c>
      <c r="E133" s="16">
        <v>4.5</v>
      </c>
      <c r="F133" s="16"/>
      <c r="G133" s="16"/>
      <c r="H133" s="9">
        <f t="shared" si="62"/>
        <v>-1.9</v>
      </c>
      <c r="I133" s="10">
        <v>-1.9</v>
      </c>
      <c r="J133" s="10"/>
      <c r="K133" s="206"/>
      <c r="L133" s="12">
        <f t="shared" si="55"/>
        <v>2.6</v>
      </c>
      <c r="M133" s="12">
        <f t="shared" si="56"/>
        <v>2.6</v>
      </c>
      <c r="N133" s="12">
        <f t="shared" si="57"/>
        <v>0</v>
      </c>
      <c r="O133" s="12">
        <f t="shared" si="58"/>
        <v>0</v>
      </c>
    </row>
    <row r="134" spans="1:15" ht="15" customHeight="1" x14ac:dyDescent="0.25">
      <c r="A134" s="40"/>
      <c r="B134" s="241"/>
      <c r="C134" s="97" t="s">
        <v>22</v>
      </c>
      <c r="D134" s="16">
        <f>E134+G134</f>
        <v>18.2</v>
      </c>
      <c r="E134" s="16">
        <v>16.7</v>
      </c>
      <c r="F134" s="16"/>
      <c r="G134" s="16">
        <v>1.5</v>
      </c>
      <c r="H134" s="9">
        <f t="shared" si="62"/>
        <v>0.8</v>
      </c>
      <c r="I134" s="10">
        <v>0.8</v>
      </c>
      <c r="J134" s="10"/>
      <c r="K134" s="206"/>
      <c r="L134" s="12">
        <f t="shared" si="55"/>
        <v>19</v>
      </c>
      <c r="M134" s="12">
        <f t="shared" si="56"/>
        <v>17.5</v>
      </c>
      <c r="N134" s="12">
        <f t="shared" si="57"/>
        <v>0</v>
      </c>
      <c r="O134" s="12">
        <f t="shared" si="58"/>
        <v>1.5</v>
      </c>
    </row>
    <row r="135" spans="1:15" ht="15" customHeight="1" x14ac:dyDescent="0.25">
      <c r="A135" s="32" t="s">
        <v>96</v>
      </c>
      <c r="B135" s="35" t="s">
        <v>17</v>
      </c>
      <c r="C135" s="97"/>
      <c r="D135" s="16">
        <f>SUM(D136:D138)</f>
        <v>19.100000000000001</v>
      </c>
      <c r="E135" s="16">
        <f>SUM(E136:E138)</f>
        <v>19.100000000000001</v>
      </c>
      <c r="F135" s="16">
        <f>SUM(F136:F138)</f>
        <v>0</v>
      </c>
      <c r="G135" s="16">
        <f>SUM(G136:G138)</f>
        <v>0</v>
      </c>
      <c r="H135" s="10">
        <f t="shared" ref="H135:O135" si="70">SUM(H136:H138)</f>
        <v>-0.99999999999999989</v>
      </c>
      <c r="I135" s="10">
        <f t="shared" si="70"/>
        <v>-0.99999999999999989</v>
      </c>
      <c r="J135" s="10">
        <f t="shared" si="70"/>
        <v>0</v>
      </c>
      <c r="K135" s="206">
        <f t="shared" si="70"/>
        <v>0</v>
      </c>
      <c r="L135" s="12">
        <f t="shared" si="70"/>
        <v>18.100000000000001</v>
      </c>
      <c r="M135" s="12">
        <f t="shared" si="70"/>
        <v>18.100000000000001</v>
      </c>
      <c r="N135" s="12">
        <f t="shared" si="70"/>
        <v>0</v>
      </c>
      <c r="O135" s="12">
        <f t="shared" si="70"/>
        <v>0</v>
      </c>
    </row>
    <row r="136" spans="1:15" ht="15" customHeight="1" x14ac:dyDescent="0.25">
      <c r="A136" s="40"/>
      <c r="B136" s="238"/>
      <c r="C136" s="97" t="s">
        <v>25</v>
      </c>
      <c r="D136" s="16">
        <f>E136+G136</f>
        <v>8.3000000000000007</v>
      </c>
      <c r="E136" s="16">
        <v>8.3000000000000007</v>
      </c>
      <c r="F136" s="16"/>
      <c r="G136" s="16"/>
      <c r="H136" s="9">
        <f t="shared" si="62"/>
        <v>0</v>
      </c>
      <c r="I136" s="10"/>
      <c r="J136" s="10"/>
      <c r="K136" s="206"/>
      <c r="L136" s="12">
        <f t="shared" si="55"/>
        <v>8.3000000000000007</v>
      </c>
      <c r="M136" s="12">
        <f t="shared" si="56"/>
        <v>8.3000000000000007</v>
      </c>
      <c r="N136" s="12">
        <f t="shared" si="57"/>
        <v>0</v>
      </c>
      <c r="O136" s="12">
        <f t="shared" si="58"/>
        <v>0</v>
      </c>
    </row>
    <row r="137" spans="1:15" ht="15" customHeight="1" x14ac:dyDescent="0.25">
      <c r="A137" s="40"/>
      <c r="B137" s="26"/>
      <c r="C137" s="97" t="s">
        <v>31</v>
      </c>
      <c r="D137" s="16">
        <f>E137+G137</f>
        <v>1.5</v>
      </c>
      <c r="E137" s="16">
        <v>1.5</v>
      </c>
      <c r="F137" s="16"/>
      <c r="G137" s="16"/>
      <c r="H137" s="9">
        <f t="shared" si="62"/>
        <v>0.4</v>
      </c>
      <c r="I137" s="10">
        <v>0.4</v>
      </c>
      <c r="J137" s="10"/>
      <c r="K137" s="206"/>
      <c r="L137" s="12">
        <f t="shared" si="55"/>
        <v>1.9</v>
      </c>
      <c r="M137" s="12">
        <f t="shared" si="56"/>
        <v>1.9</v>
      </c>
      <c r="N137" s="12">
        <f t="shared" si="57"/>
        <v>0</v>
      </c>
      <c r="O137" s="12">
        <f t="shared" si="58"/>
        <v>0</v>
      </c>
    </row>
    <row r="138" spans="1:15" ht="15" customHeight="1" x14ac:dyDescent="0.25">
      <c r="A138" s="40"/>
      <c r="B138" s="26"/>
      <c r="C138" s="97" t="s">
        <v>22</v>
      </c>
      <c r="D138" s="16">
        <f>E138+G138</f>
        <v>9.3000000000000007</v>
      </c>
      <c r="E138" s="16">
        <v>9.3000000000000007</v>
      </c>
      <c r="F138" s="16"/>
      <c r="G138" s="16"/>
      <c r="H138" s="9">
        <v>-1.4</v>
      </c>
      <c r="I138" s="10">
        <v>-1.4</v>
      </c>
      <c r="J138" s="10"/>
      <c r="K138" s="206"/>
      <c r="L138" s="12">
        <f t="shared" si="55"/>
        <v>7.9</v>
      </c>
      <c r="M138" s="12">
        <f t="shared" si="56"/>
        <v>7.9</v>
      </c>
      <c r="N138" s="12">
        <f t="shared" si="57"/>
        <v>0</v>
      </c>
      <c r="O138" s="12">
        <f t="shared" si="58"/>
        <v>0</v>
      </c>
    </row>
    <row r="139" spans="1:15" ht="15" customHeight="1" x14ac:dyDescent="0.25">
      <c r="A139" s="32" t="s">
        <v>97</v>
      </c>
      <c r="B139" s="35" t="s">
        <v>18</v>
      </c>
      <c r="C139" s="97"/>
      <c r="D139" s="16">
        <f>SUM(D140:D142)</f>
        <v>10.600000000000001</v>
      </c>
      <c r="E139" s="16">
        <f>SUM(E140:E142)</f>
        <v>10.600000000000001</v>
      </c>
      <c r="F139" s="16">
        <f>SUM(F140:F142)</f>
        <v>0</v>
      </c>
      <c r="G139" s="16">
        <f>SUM(G140:G142)</f>
        <v>0</v>
      </c>
      <c r="H139" s="10">
        <f t="shared" ref="H139:O139" si="71">SUM(H140:H142)</f>
        <v>0</v>
      </c>
      <c r="I139" s="10">
        <f t="shared" si="71"/>
        <v>0</v>
      </c>
      <c r="J139" s="10">
        <f t="shared" si="71"/>
        <v>0</v>
      </c>
      <c r="K139" s="206">
        <f t="shared" si="71"/>
        <v>0</v>
      </c>
      <c r="L139" s="12">
        <f t="shared" si="71"/>
        <v>10.600000000000001</v>
      </c>
      <c r="M139" s="12">
        <f t="shared" si="71"/>
        <v>10.600000000000001</v>
      </c>
      <c r="N139" s="12">
        <f t="shared" si="71"/>
        <v>0</v>
      </c>
      <c r="O139" s="12">
        <f t="shared" si="71"/>
        <v>0</v>
      </c>
    </row>
    <row r="140" spans="1:15" ht="15" customHeight="1" x14ac:dyDescent="0.25">
      <c r="A140" s="40"/>
      <c r="B140" s="238"/>
      <c r="C140" s="97" t="s">
        <v>25</v>
      </c>
      <c r="D140" s="16">
        <f>E140+G140</f>
        <v>4.9000000000000004</v>
      </c>
      <c r="E140" s="16">
        <v>4.9000000000000004</v>
      </c>
      <c r="F140" s="16"/>
      <c r="G140" s="16"/>
      <c r="H140" s="9">
        <f t="shared" si="62"/>
        <v>0</v>
      </c>
      <c r="I140" s="10"/>
      <c r="J140" s="10"/>
      <c r="K140" s="206"/>
      <c r="L140" s="12">
        <f t="shared" si="55"/>
        <v>4.9000000000000004</v>
      </c>
      <c r="M140" s="12">
        <f t="shared" si="56"/>
        <v>4.9000000000000004</v>
      </c>
      <c r="N140" s="12">
        <f t="shared" si="57"/>
        <v>0</v>
      </c>
      <c r="O140" s="12">
        <f t="shared" si="58"/>
        <v>0</v>
      </c>
    </row>
    <row r="141" spans="1:15" ht="15" customHeight="1" x14ac:dyDescent="0.25">
      <c r="A141" s="40"/>
      <c r="B141" s="26"/>
      <c r="C141" s="97" t="s">
        <v>31</v>
      </c>
      <c r="D141" s="16">
        <f>E141+G141</f>
        <v>1.7</v>
      </c>
      <c r="E141" s="16">
        <v>1.7</v>
      </c>
      <c r="F141" s="16"/>
      <c r="G141" s="16"/>
      <c r="H141" s="9">
        <f t="shared" si="62"/>
        <v>0</v>
      </c>
      <c r="I141" s="10"/>
      <c r="J141" s="10"/>
      <c r="K141" s="206"/>
      <c r="L141" s="12">
        <f t="shared" si="55"/>
        <v>1.7</v>
      </c>
      <c r="M141" s="12">
        <f t="shared" si="56"/>
        <v>1.7</v>
      </c>
      <c r="N141" s="12">
        <f t="shared" si="57"/>
        <v>0</v>
      </c>
      <c r="O141" s="12">
        <f t="shared" si="58"/>
        <v>0</v>
      </c>
    </row>
    <row r="142" spans="1:15" ht="15" customHeight="1" x14ac:dyDescent="0.25">
      <c r="A142" s="40"/>
      <c r="B142" s="26"/>
      <c r="C142" s="97" t="s">
        <v>22</v>
      </c>
      <c r="D142" s="16">
        <f>E142+G142</f>
        <v>4</v>
      </c>
      <c r="E142" s="16">
        <v>4</v>
      </c>
      <c r="F142" s="16"/>
      <c r="G142" s="16"/>
      <c r="H142" s="9">
        <f t="shared" si="62"/>
        <v>0</v>
      </c>
      <c r="I142" s="10"/>
      <c r="J142" s="10"/>
      <c r="K142" s="206"/>
      <c r="L142" s="12">
        <f t="shared" si="55"/>
        <v>4</v>
      </c>
      <c r="M142" s="12">
        <f t="shared" si="56"/>
        <v>4</v>
      </c>
      <c r="N142" s="12">
        <f t="shared" si="57"/>
        <v>0</v>
      </c>
      <c r="O142" s="12">
        <f t="shared" si="58"/>
        <v>0</v>
      </c>
    </row>
    <row r="143" spans="1:15" ht="15" customHeight="1" x14ac:dyDescent="0.25">
      <c r="A143" s="32" t="s">
        <v>98</v>
      </c>
      <c r="B143" s="29" t="s">
        <v>19</v>
      </c>
      <c r="C143" s="82"/>
      <c r="D143" s="16">
        <f>SUM(D144:D146)</f>
        <v>531.5</v>
      </c>
      <c r="E143" s="16">
        <f t="shared" ref="E143:O143" si="72">SUM(E144:E146)</f>
        <v>531.5</v>
      </c>
      <c r="F143" s="16">
        <f t="shared" si="72"/>
        <v>0</v>
      </c>
      <c r="G143" s="16">
        <f t="shared" si="72"/>
        <v>0</v>
      </c>
      <c r="H143" s="9">
        <f t="shared" si="72"/>
        <v>6.7</v>
      </c>
      <c r="I143" s="9">
        <f t="shared" si="72"/>
        <v>6.7</v>
      </c>
      <c r="J143" s="10"/>
      <c r="K143" s="206">
        <f t="shared" si="72"/>
        <v>0</v>
      </c>
      <c r="L143" s="12">
        <f t="shared" si="72"/>
        <v>538.20000000000005</v>
      </c>
      <c r="M143" s="12">
        <f t="shared" si="72"/>
        <v>538.20000000000005</v>
      </c>
      <c r="N143" s="12">
        <f t="shared" si="72"/>
        <v>0</v>
      </c>
      <c r="O143" s="12">
        <f t="shared" si="72"/>
        <v>0</v>
      </c>
    </row>
    <row r="144" spans="1:15" ht="15" hidden="1" customHeight="1" x14ac:dyDescent="0.25">
      <c r="A144" s="40"/>
      <c r="B144" s="80"/>
      <c r="C144" s="97" t="s">
        <v>25</v>
      </c>
      <c r="D144" s="16">
        <f>E144+G144</f>
        <v>0</v>
      </c>
      <c r="E144" s="16"/>
      <c r="F144" s="16"/>
      <c r="G144" s="16"/>
      <c r="H144" s="9">
        <f>I144+K144</f>
        <v>0</v>
      </c>
      <c r="I144" s="10"/>
      <c r="J144" s="10"/>
      <c r="K144" s="206"/>
      <c r="L144" s="12">
        <f>M144+O144</f>
        <v>0</v>
      </c>
      <c r="M144" s="12">
        <f>E144+I144</f>
        <v>0</v>
      </c>
      <c r="N144" s="12">
        <f>F144+J144</f>
        <v>0</v>
      </c>
      <c r="O144" s="12">
        <f>G144+K144</f>
        <v>0</v>
      </c>
    </row>
    <row r="145" spans="1:15" ht="15" customHeight="1" x14ac:dyDescent="0.25">
      <c r="A145" s="40"/>
      <c r="B145" s="80"/>
      <c r="C145" s="82" t="s">
        <v>31</v>
      </c>
      <c r="D145" s="16">
        <f>E145+G145</f>
        <v>136.4</v>
      </c>
      <c r="E145" s="16">
        <v>136.4</v>
      </c>
      <c r="F145" s="16"/>
      <c r="G145" s="16"/>
      <c r="H145" s="9">
        <f t="shared" si="62"/>
        <v>6.7</v>
      </c>
      <c r="I145" s="10">
        <v>6.7</v>
      </c>
      <c r="J145" s="10"/>
      <c r="K145" s="206"/>
      <c r="L145" s="12">
        <f t="shared" si="55"/>
        <v>143.1</v>
      </c>
      <c r="M145" s="12">
        <f t="shared" si="56"/>
        <v>143.1</v>
      </c>
      <c r="N145" s="12">
        <f t="shared" si="57"/>
        <v>0</v>
      </c>
      <c r="O145" s="12">
        <f t="shared" si="58"/>
        <v>0</v>
      </c>
    </row>
    <row r="146" spans="1:15" ht="15" customHeight="1" x14ac:dyDescent="0.25">
      <c r="A146" s="40"/>
      <c r="B146" s="80"/>
      <c r="C146" s="82" t="s">
        <v>22</v>
      </c>
      <c r="D146" s="16">
        <f>E146+G146</f>
        <v>395.1</v>
      </c>
      <c r="E146" s="16">
        <v>395.1</v>
      </c>
      <c r="F146" s="16"/>
      <c r="G146" s="16"/>
      <c r="H146" s="9">
        <f t="shared" si="62"/>
        <v>0</v>
      </c>
      <c r="I146" s="10"/>
      <c r="J146" s="10"/>
      <c r="K146" s="206"/>
      <c r="L146" s="12">
        <f t="shared" si="55"/>
        <v>395.1</v>
      </c>
      <c r="M146" s="12">
        <f t="shared" si="56"/>
        <v>395.1</v>
      </c>
      <c r="N146" s="12">
        <f t="shared" si="57"/>
        <v>0</v>
      </c>
      <c r="O146" s="12">
        <f t="shared" si="58"/>
        <v>0</v>
      </c>
    </row>
    <row r="147" spans="1:15" ht="15.95" customHeight="1" x14ac:dyDescent="0.25">
      <c r="A147" s="54" t="s">
        <v>99</v>
      </c>
      <c r="B147" s="44" t="s">
        <v>175</v>
      </c>
      <c r="C147" s="25"/>
      <c r="D147" s="23">
        <f t="shared" ref="D147:O147" si="73">D95+D103+D107+D111+D115+D119+D123+D127+D131+D135+D139+D143</f>
        <v>2743.6999999999994</v>
      </c>
      <c r="E147" s="23">
        <f t="shared" si="73"/>
        <v>2515.2999999999997</v>
      </c>
      <c r="F147" s="23">
        <f t="shared" si="73"/>
        <v>0</v>
      </c>
      <c r="G147" s="23">
        <f t="shared" si="73"/>
        <v>228.39999999999998</v>
      </c>
      <c r="H147" s="24">
        <f t="shared" si="73"/>
        <v>2.9000000000000004</v>
      </c>
      <c r="I147" s="24">
        <f t="shared" si="73"/>
        <v>0.50000000000000089</v>
      </c>
      <c r="J147" s="24">
        <f t="shared" si="73"/>
        <v>1.7</v>
      </c>
      <c r="K147" s="257">
        <f t="shared" si="73"/>
        <v>2.4</v>
      </c>
      <c r="L147" s="44">
        <f>M147+O147</f>
        <v>2746.6</v>
      </c>
      <c r="M147" s="21">
        <f t="shared" si="73"/>
        <v>2515.7999999999997</v>
      </c>
      <c r="N147" s="21">
        <f t="shared" si="73"/>
        <v>1.7</v>
      </c>
      <c r="O147" s="21">
        <f t="shared" si="73"/>
        <v>230.8</v>
      </c>
    </row>
    <row r="148" spans="1:15" ht="15.95" customHeight="1" x14ac:dyDescent="0.25">
      <c r="A148" s="13" t="s">
        <v>100</v>
      </c>
      <c r="B148" s="629" t="s">
        <v>63</v>
      </c>
      <c r="C148" s="630"/>
      <c r="D148" s="630"/>
      <c r="E148" s="630"/>
      <c r="F148" s="630"/>
      <c r="G148" s="630"/>
      <c r="H148" s="630"/>
      <c r="I148" s="630"/>
      <c r="J148" s="630"/>
      <c r="K148" s="630"/>
      <c r="L148" s="630"/>
      <c r="M148" s="630"/>
      <c r="N148" s="630"/>
      <c r="O148" s="631"/>
    </row>
    <row r="149" spans="1:15" ht="15" customHeight="1" x14ac:dyDescent="0.25">
      <c r="A149" s="5" t="s">
        <v>101</v>
      </c>
      <c r="B149" s="26" t="s">
        <v>20</v>
      </c>
      <c r="C149" s="7" t="s">
        <v>32</v>
      </c>
      <c r="D149" s="16">
        <f>E149+G149</f>
        <v>80</v>
      </c>
      <c r="E149" s="16">
        <v>12.1</v>
      </c>
      <c r="F149" s="16"/>
      <c r="G149" s="16">
        <v>67.900000000000006</v>
      </c>
      <c r="H149" s="9">
        <f t="shared" ref="H149" si="74">I149+K149</f>
        <v>0</v>
      </c>
      <c r="I149" s="10"/>
      <c r="J149" s="10"/>
      <c r="K149" s="206"/>
      <c r="L149" s="12">
        <f>M149+O149</f>
        <v>80</v>
      </c>
      <c r="M149" s="12">
        <f t="shared" ref="M149" si="75">E149+I149</f>
        <v>12.1</v>
      </c>
      <c r="N149" s="12">
        <f t="shared" ref="N149" si="76">F149+J149</f>
        <v>0</v>
      </c>
      <c r="O149" s="12">
        <f t="shared" ref="O149" si="77">G149+K149</f>
        <v>67.900000000000006</v>
      </c>
    </row>
    <row r="150" spans="1:15" ht="15" customHeight="1" x14ac:dyDescent="0.25">
      <c r="A150" s="5" t="s">
        <v>102</v>
      </c>
      <c r="B150" s="29" t="s">
        <v>70</v>
      </c>
      <c r="C150" s="30" t="s">
        <v>32</v>
      </c>
      <c r="D150" s="16">
        <f>E150+G150</f>
        <v>34.799999999999997</v>
      </c>
      <c r="E150" s="16">
        <v>34.799999999999997</v>
      </c>
      <c r="F150" s="16">
        <v>26.6</v>
      </c>
      <c r="G150" s="16"/>
      <c r="H150" s="9">
        <f>I150+K150</f>
        <v>0</v>
      </c>
      <c r="I150" s="10"/>
      <c r="J150" s="10"/>
      <c r="K150" s="206"/>
      <c r="L150" s="12">
        <f>M150+O150</f>
        <v>34.799999999999997</v>
      </c>
      <c r="M150" s="12">
        <f t="shared" ref="M150:O150" si="78">E150+I150</f>
        <v>34.799999999999997</v>
      </c>
      <c r="N150" s="12">
        <f t="shared" si="78"/>
        <v>26.6</v>
      </c>
      <c r="O150" s="12">
        <f t="shared" si="78"/>
        <v>0</v>
      </c>
    </row>
    <row r="151" spans="1:15" ht="15.95" customHeight="1" x14ac:dyDescent="0.25">
      <c r="A151" s="258" t="s">
        <v>103</v>
      </c>
      <c r="B151" s="245" t="s">
        <v>176</v>
      </c>
      <c r="C151" s="83"/>
      <c r="D151" s="73">
        <f t="shared" ref="D151:O151" si="79">D149+D150</f>
        <v>114.8</v>
      </c>
      <c r="E151" s="73">
        <f t="shared" si="79"/>
        <v>46.9</v>
      </c>
      <c r="F151" s="73">
        <f t="shared" si="79"/>
        <v>26.6</v>
      </c>
      <c r="G151" s="73">
        <f t="shared" si="79"/>
        <v>67.900000000000006</v>
      </c>
      <c r="H151" s="74">
        <f t="shared" si="79"/>
        <v>0</v>
      </c>
      <c r="I151" s="74">
        <f t="shared" si="79"/>
        <v>0</v>
      </c>
      <c r="J151" s="74">
        <f t="shared" si="79"/>
        <v>0</v>
      </c>
      <c r="K151" s="246">
        <f t="shared" si="79"/>
        <v>0</v>
      </c>
      <c r="L151" s="44">
        <f>M151+O151</f>
        <v>114.80000000000001</v>
      </c>
      <c r="M151" s="44">
        <f t="shared" si="79"/>
        <v>46.9</v>
      </c>
      <c r="N151" s="44">
        <f t="shared" si="79"/>
        <v>26.6</v>
      </c>
      <c r="O151" s="44">
        <f t="shared" si="79"/>
        <v>67.900000000000006</v>
      </c>
    </row>
    <row r="152" spans="1:15" ht="15.95" customHeight="1" x14ac:dyDescent="0.25">
      <c r="A152" s="13" t="s">
        <v>104</v>
      </c>
      <c r="B152" s="629" t="s">
        <v>171</v>
      </c>
      <c r="C152" s="630"/>
      <c r="D152" s="630"/>
      <c r="E152" s="630"/>
      <c r="F152" s="630"/>
      <c r="G152" s="630"/>
      <c r="H152" s="630"/>
      <c r="I152" s="630"/>
      <c r="J152" s="630"/>
      <c r="K152" s="630"/>
      <c r="L152" s="630"/>
      <c r="M152" s="630"/>
      <c r="N152" s="630"/>
      <c r="O152" s="631"/>
    </row>
    <row r="153" spans="1:15" ht="15" customHeight="1" x14ac:dyDescent="0.25">
      <c r="A153" s="5" t="s">
        <v>105</v>
      </c>
      <c r="B153" s="149" t="s">
        <v>20</v>
      </c>
      <c r="C153" s="81"/>
      <c r="D153" s="16">
        <f>SUM(D154:D155)</f>
        <v>811</v>
      </c>
      <c r="E153" s="16">
        <f>SUM(E154:E155)</f>
        <v>543.70000000000005</v>
      </c>
      <c r="F153" s="16">
        <f>SUM(F154:F155)</f>
        <v>83.3</v>
      </c>
      <c r="G153" s="16">
        <f>SUM(G154:G155)</f>
        <v>267.3</v>
      </c>
      <c r="H153" s="10">
        <f t="shared" ref="H153:O153" si="80">SUM(H154:H155)</f>
        <v>21.6</v>
      </c>
      <c r="I153" s="10">
        <f t="shared" si="80"/>
        <v>28.1</v>
      </c>
      <c r="J153" s="10">
        <f t="shared" si="80"/>
        <v>1</v>
      </c>
      <c r="K153" s="206">
        <f t="shared" si="80"/>
        <v>-6.5</v>
      </c>
      <c r="L153" s="11">
        <f t="shared" si="80"/>
        <v>832.60000000000014</v>
      </c>
      <c r="M153" s="11">
        <f t="shared" si="80"/>
        <v>571.80000000000007</v>
      </c>
      <c r="N153" s="11">
        <f t="shared" si="80"/>
        <v>84.3</v>
      </c>
      <c r="O153" s="11">
        <f t="shared" si="80"/>
        <v>260.8</v>
      </c>
    </row>
    <row r="154" spans="1:15" ht="15" customHeight="1" x14ac:dyDescent="0.25">
      <c r="A154" s="19"/>
      <c r="B154" s="149"/>
      <c r="C154" s="30" t="s">
        <v>30</v>
      </c>
      <c r="D154" s="16">
        <f>E154+G154</f>
        <v>8</v>
      </c>
      <c r="E154" s="16">
        <v>8</v>
      </c>
      <c r="F154" s="16"/>
      <c r="G154" s="16"/>
      <c r="H154" s="9">
        <f t="shared" ref="H154:H190" si="81">I154+K154</f>
        <v>0</v>
      </c>
      <c r="I154" s="10"/>
      <c r="J154" s="10"/>
      <c r="K154" s="206"/>
      <c r="L154" s="12">
        <f t="shared" ref="L154" si="82">M154+O154</f>
        <v>8</v>
      </c>
      <c r="M154" s="12">
        <f t="shared" ref="M154" si="83">E154+I154</f>
        <v>8</v>
      </c>
      <c r="N154" s="12">
        <f t="shared" ref="N154" si="84">F154+J154</f>
        <v>0</v>
      </c>
      <c r="O154" s="12">
        <f t="shared" ref="O154" si="85">G154+K154</f>
        <v>0</v>
      </c>
    </row>
    <row r="155" spans="1:15" ht="15.75" customHeight="1" x14ac:dyDescent="0.25">
      <c r="A155" s="19"/>
      <c r="B155" s="149"/>
      <c r="C155" s="30" t="s">
        <v>51</v>
      </c>
      <c r="D155" s="16">
        <f>E155+G155</f>
        <v>803</v>
      </c>
      <c r="E155" s="16">
        <v>535.70000000000005</v>
      </c>
      <c r="F155" s="16">
        <v>83.3</v>
      </c>
      <c r="G155" s="16">
        <v>267.3</v>
      </c>
      <c r="H155" s="9">
        <f t="shared" si="81"/>
        <v>21.6</v>
      </c>
      <c r="I155" s="10">
        <v>28.1</v>
      </c>
      <c r="J155" s="10">
        <v>1</v>
      </c>
      <c r="K155" s="10">
        <v>-6.5</v>
      </c>
      <c r="L155" s="12">
        <f t="shared" ref="L155:L190" si="86">M155+O155</f>
        <v>824.60000000000014</v>
      </c>
      <c r="M155" s="12">
        <f t="shared" ref="M155:M190" si="87">E155+I155</f>
        <v>563.80000000000007</v>
      </c>
      <c r="N155" s="12">
        <f t="shared" ref="N155:N190" si="88">F155+J155</f>
        <v>84.3</v>
      </c>
      <c r="O155" s="12">
        <f t="shared" ref="O155:O190" si="89">G155+K155</f>
        <v>260.8</v>
      </c>
    </row>
    <row r="156" spans="1:15" x14ac:dyDescent="0.25">
      <c r="A156" s="13" t="s">
        <v>106</v>
      </c>
      <c r="B156" s="14" t="s">
        <v>55</v>
      </c>
      <c r="C156" s="15" t="s">
        <v>51</v>
      </c>
      <c r="D156" s="16">
        <f t="shared" ref="D156:D190" si="90">E156+G156</f>
        <v>168.3</v>
      </c>
      <c r="E156" s="16">
        <v>168.3</v>
      </c>
      <c r="F156" s="16">
        <v>100.8</v>
      </c>
      <c r="G156" s="16"/>
      <c r="H156" s="10">
        <f t="shared" si="81"/>
        <v>0</v>
      </c>
      <c r="I156" s="10"/>
      <c r="J156" s="10">
        <v>-2</v>
      </c>
      <c r="K156" s="10"/>
      <c r="L156" s="12">
        <f t="shared" si="86"/>
        <v>168.3</v>
      </c>
      <c r="M156" s="12">
        <f t="shared" si="87"/>
        <v>168.3</v>
      </c>
      <c r="N156" s="12">
        <f t="shared" si="88"/>
        <v>98.8</v>
      </c>
      <c r="O156" s="12">
        <f t="shared" si="89"/>
        <v>0</v>
      </c>
    </row>
    <row r="157" spans="1:15" ht="15" customHeight="1" x14ac:dyDescent="0.25">
      <c r="A157" s="13" t="s">
        <v>107</v>
      </c>
      <c r="B157" s="12" t="s">
        <v>33</v>
      </c>
      <c r="C157" s="15" t="s">
        <v>51</v>
      </c>
      <c r="D157" s="16">
        <f t="shared" si="90"/>
        <v>113.2</v>
      </c>
      <c r="E157" s="16">
        <v>113.2</v>
      </c>
      <c r="F157" s="16">
        <v>70.400000000000006</v>
      </c>
      <c r="G157" s="16"/>
      <c r="H157" s="10">
        <f t="shared" si="81"/>
        <v>0</v>
      </c>
      <c r="I157" s="10"/>
      <c r="J157" s="10">
        <v>-2.2999999999999998</v>
      </c>
      <c r="K157" s="10"/>
      <c r="L157" s="12">
        <f t="shared" si="86"/>
        <v>113.2</v>
      </c>
      <c r="M157" s="12">
        <f t="shared" si="87"/>
        <v>113.2</v>
      </c>
      <c r="N157" s="12">
        <f t="shared" si="88"/>
        <v>68.100000000000009</v>
      </c>
      <c r="O157" s="12">
        <f t="shared" si="89"/>
        <v>0</v>
      </c>
    </row>
    <row r="158" spans="1:15" ht="15" customHeight="1" x14ac:dyDescent="0.25">
      <c r="A158" s="13" t="s">
        <v>108</v>
      </c>
      <c r="B158" s="12" t="s">
        <v>160</v>
      </c>
      <c r="C158" s="15" t="s">
        <v>51</v>
      </c>
      <c r="D158" s="16">
        <f t="shared" si="90"/>
        <v>167.2</v>
      </c>
      <c r="E158" s="16">
        <v>167.2</v>
      </c>
      <c r="F158" s="16">
        <v>91.5</v>
      </c>
      <c r="G158" s="16"/>
      <c r="H158" s="10">
        <f t="shared" si="81"/>
        <v>0</v>
      </c>
      <c r="I158" s="10"/>
      <c r="J158" s="10">
        <v>1.4</v>
      </c>
      <c r="K158" s="10"/>
      <c r="L158" s="12">
        <f t="shared" si="86"/>
        <v>167.2</v>
      </c>
      <c r="M158" s="12">
        <f t="shared" si="87"/>
        <v>167.2</v>
      </c>
      <c r="N158" s="12">
        <f t="shared" si="88"/>
        <v>92.9</v>
      </c>
      <c r="O158" s="12">
        <f t="shared" si="89"/>
        <v>0</v>
      </c>
    </row>
    <row r="159" spans="1:15" ht="15" customHeight="1" x14ac:dyDescent="0.25">
      <c r="A159" s="13" t="s">
        <v>109</v>
      </c>
      <c r="B159" s="12" t="s">
        <v>416</v>
      </c>
      <c r="C159" s="15" t="s">
        <v>51</v>
      </c>
      <c r="D159" s="16">
        <f t="shared" si="90"/>
        <v>161.5</v>
      </c>
      <c r="E159" s="16">
        <v>161.5</v>
      </c>
      <c r="F159" s="16">
        <v>100.7</v>
      </c>
      <c r="G159" s="16"/>
      <c r="H159" s="10">
        <f t="shared" si="81"/>
        <v>0</v>
      </c>
      <c r="I159" s="10"/>
      <c r="J159" s="10">
        <v>0.2</v>
      </c>
      <c r="K159" s="10"/>
      <c r="L159" s="12">
        <f t="shared" si="86"/>
        <v>161.5</v>
      </c>
      <c r="M159" s="12">
        <f t="shared" si="87"/>
        <v>161.5</v>
      </c>
      <c r="N159" s="12">
        <f t="shared" si="88"/>
        <v>100.9</v>
      </c>
      <c r="O159" s="12">
        <f t="shared" si="89"/>
        <v>0</v>
      </c>
    </row>
    <row r="160" spans="1:15" ht="15" customHeight="1" x14ac:dyDescent="0.25">
      <c r="A160" s="13" t="s">
        <v>155</v>
      </c>
      <c r="B160" s="12" t="s">
        <v>152</v>
      </c>
      <c r="C160" s="15" t="s">
        <v>51</v>
      </c>
      <c r="D160" s="16">
        <f t="shared" si="90"/>
        <v>86.4</v>
      </c>
      <c r="E160" s="16">
        <v>86.4</v>
      </c>
      <c r="F160" s="16">
        <v>57</v>
      </c>
      <c r="G160" s="16"/>
      <c r="H160" s="10">
        <f t="shared" si="81"/>
        <v>1.5</v>
      </c>
      <c r="I160" s="10">
        <v>1.5</v>
      </c>
      <c r="J160" s="10">
        <v>1.4</v>
      </c>
      <c r="K160" s="10"/>
      <c r="L160" s="12">
        <f t="shared" si="86"/>
        <v>87.9</v>
      </c>
      <c r="M160" s="12">
        <f t="shared" si="87"/>
        <v>87.9</v>
      </c>
      <c r="N160" s="12">
        <f t="shared" si="88"/>
        <v>58.4</v>
      </c>
      <c r="O160" s="12">
        <f t="shared" si="89"/>
        <v>0</v>
      </c>
    </row>
    <row r="161" spans="1:15" ht="15" customHeight="1" x14ac:dyDescent="0.25">
      <c r="A161" s="13" t="s">
        <v>156</v>
      </c>
      <c r="B161" s="270" t="s">
        <v>342</v>
      </c>
      <c r="C161" s="15" t="s">
        <v>51</v>
      </c>
      <c r="D161" s="16">
        <f t="shared" si="90"/>
        <v>187.9</v>
      </c>
      <c r="E161" s="16">
        <v>187.9</v>
      </c>
      <c r="F161" s="16">
        <v>118.8</v>
      </c>
      <c r="G161" s="16"/>
      <c r="H161" s="10">
        <f t="shared" si="81"/>
        <v>-2.5</v>
      </c>
      <c r="I161" s="10">
        <v>-2.5</v>
      </c>
      <c r="J161" s="10">
        <v>-6.3</v>
      </c>
      <c r="K161" s="10"/>
      <c r="L161" s="12">
        <f t="shared" si="86"/>
        <v>185.4</v>
      </c>
      <c r="M161" s="12">
        <f t="shared" si="87"/>
        <v>185.4</v>
      </c>
      <c r="N161" s="12">
        <f t="shared" si="88"/>
        <v>112.5</v>
      </c>
      <c r="O161" s="12">
        <f t="shared" si="89"/>
        <v>0</v>
      </c>
    </row>
    <row r="162" spans="1:15" ht="16.5" customHeight="1" x14ac:dyDescent="0.25">
      <c r="A162" s="13" t="s">
        <v>110</v>
      </c>
      <c r="B162" s="12" t="s">
        <v>417</v>
      </c>
      <c r="C162" s="15" t="s">
        <v>51</v>
      </c>
      <c r="D162" s="16">
        <f t="shared" si="90"/>
        <v>250.2</v>
      </c>
      <c r="E162" s="16">
        <v>250.2</v>
      </c>
      <c r="F162" s="16">
        <v>119</v>
      </c>
      <c r="G162" s="16"/>
      <c r="H162" s="10">
        <f t="shared" si="81"/>
        <v>0</v>
      </c>
      <c r="I162" s="10"/>
      <c r="J162" s="10"/>
      <c r="K162" s="10"/>
      <c r="L162" s="12">
        <f t="shared" si="86"/>
        <v>250.2</v>
      </c>
      <c r="M162" s="12">
        <f t="shared" si="87"/>
        <v>250.2</v>
      </c>
      <c r="N162" s="12">
        <f t="shared" si="88"/>
        <v>119</v>
      </c>
      <c r="O162" s="12">
        <f t="shared" si="89"/>
        <v>0</v>
      </c>
    </row>
    <row r="163" spans="1:15" ht="16.5" customHeight="1" x14ac:dyDescent="0.25">
      <c r="A163" s="13" t="s">
        <v>157</v>
      </c>
      <c r="B163" s="12" t="s">
        <v>418</v>
      </c>
      <c r="C163" s="15" t="s">
        <v>51</v>
      </c>
      <c r="D163" s="16">
        <f t="shared" si="90"/>
        <v>261.10000000000002</v>
      </c>
      <c r="E163" s="16">
        <v>261.10000000000002</v>
      </c>
      <c r="F163" s="16">
        <v>155.80000000000001</v>
      </c>
      <c r="G163" s="16"/>
      <c r="H163" s="10">
        <f t="shared" si="81"/>
        <v>0</v>
      </c>
      <c r="I163" s="10"/>
      <c r="J163" s="10"/>
      <c r="K163" s="10"/>
      <c r="L163" s="12">
        <f t="shared" si="86"/>
        <v>261.10000000000002</v>
      </c>
      <c r="M163" s="12">
        <f t="shared" si="87"/>
        <v>261.10000000000002</v>
      </c>
      <c r="N163" s="12">
        <f t="shared" si="88"/>
        <v>155.80000000000001</v>
      </c>
      <c r="O163" s="12">
        <f t="shared" si="89"/>
        <v>0</v>
      </c>
    </row>
    <row r="164" spans="1:15" ht="15" customHeight="1" x14ac:dyDescent="0.25">
      <c r="A164" s="13" t="s">
        <v>158</v>
      </c>
      <c r="B164" s="12" t="s">
        <v>419</v>
      </c>
      <c r="C164" s="15" t="s">
        <v>51</v>
      </c>
      <c r="D164" s="16">
        <f t="shared" si="90"/>
        <v>148.6</v>
      </c>
      <c r="E164" s="16">
        <v>148.6</v>
      </c>
      <c r="F164" s="16">
        <v>86.8</v>
      </c>
      <c r="G164" s="16"/>
      <c r="H164" s="10">
        <f t="shared" si="81"/>
        <v>0</v>
      </c>
      <c r="I164" s="10"/>
      <c r="J164" s="10"/>
      <c r="K164" s="10"/>
      <c r="L164" s="12">
        <f t="shared" si="86"/>
        <v>148.6</v>
      </c>
      <c r="M164" s="12">
        <f t="shared" si="87"/>
        <v>148.6</v>
      </c>
      <c r="N164" s="12">
        <f t="shared" si="88"/>
        <v>86.8</v>
      </c>
      <c r="O164" s="12">
        <f t="shared" si="89"/>
        <v>0</v>
      </c>
    </row>
    <row r="165" spans="1:15" ht="15" customHeight="1" x14ac:dyDescent="0.25">
      <c r="A165" s="13" t="s">
        <v>111</v>
      </c>
      <c r="B165" s="12" t="s">
        <v>391</v>
      </c>
      <c r="C165" s="15" t="s">
        <v>51</v>
      </c>
      <c r="D165" s="16">
        <f t="shared" si="90"/>
        <v>163.30000000000001</v>
      </c>
      <c r="E165" s="16">
        <v>163.30000000000001</v>
      </c>
      <c r="F165" s="16">
        <v>94.2</v>
      </c>
      <c r="G165" s="16"/>
      <c r="H165" s="10">
        <f t="shared" si="81"/>
        <v>0</v>
      </c>
      <c r="I165" s="10"/>
      <c r="J165" s="10"/>
      <c r="K165" s="10"/>
      <c r="L165" s="12">
        <f t="shared" si="86"/>
        <v>163.30000000000001</v>
      </c>
      <c r="M165" s="12">
        <f t="shared" si="87"/>
        <v>163.30000000000001</v>
      </c>
      <c r="N165" s="12">
        <f t="shared" si="88"/>
        <v>94.2</v>
      </c>
      <c r="O165" s="12">
        <f t="shared" si="89"/>
        <v>0</v>
      </c>
    </row>
    <row r="166" spans="1:15" ht="15" customHeight="1" x14ac:dyDescent="0.25">
      <c r="A166" s="13" t="s">
        <v>112</v>
      </c>
      <c r="B166" s="202" t="s">
        <v>46</v>
      </c>
      <c r="C166" s="15" t="s">
        <v>51</v>
      </c>
      <c r="D166" s="16">
        <f t="shared" si="90"/>
        <v>106.8</v>
      </c>
      <c r="E166" s="16">
        <v>106.8</v>
      </c>
      <c r="F166" s="16">
        <v>70.5</v>
      </c>
      <c r="G166" s="16"/>
      <c r="H166" s="10">
        <f t="shared" si="81"/>
        <v>0</v>
      </c>
      <c r="I166" s="10"/>
      <c r="J166" s="10">
        <v>-0.8</v>
      </c>
      <c r="K166" s="10"/>
      <c r="L166" s="12">
        <f t="shared" si="86"/>
        <v>106.8</v>
      </c>
      <c r="M166" s="12">
        <f t="shared" si="87"/>
        <v>106.8</v>
      </c>
      <c r="N166" s="12">
        <f t="shared" si="88"/>
        <v>69.7</v>
      </c>
      <c r="O166" s="12">
        <f t="shared" si="89"/>
        <v>0</v>
      </c>
    </row>
    <row r="167" spans="1:15" ht="15" customHeight="1" x14ac:dyDescent="0.25">
      <c r="A167" s="13" t="s">
        <v>113</v>
      </c>
      <c r="B167" s="12" t="s">
        <v>43</v>
      </c>
      <c r="C167" s="15" t="s">
        <v>51</v>
      </c>
      <c r="D167" s="16">
        <f t="shared" si="90"/>
        <v>111.1</v>
      </c>
      <c r="E167" s="16">
        <v>111.1</v>
      </c>
      <c r="F167" s="16">
        <v>72.8</v>
      </c>
      <c r="G167" s="16"/>
      <c r="H167" s="10">
        <f t="shared" si="81"/>
        <v>0</v>
      </c>
      <c r="I167" s="10"/>
      <c r="J167" s="10"/>
      <c r="K167" s="10"/>
      <c r="L167" s="12">
        <f t="shared" si="86"/>
        <v>111.1</v>
      </c>
      <c r="M167" s="12">
        <f t="shared" si="87"/>
        <v>111.1</v>
      </c>
      <c r="N167" s="12">
        <f t="shared" si="88"/>
        <v>72.8</v>
      </c>
      <c r="O167" s="12">
        <f t="shared" si="89"/>
        <v>0</v>
      </c>
    </row>
    <row r="168" spans="1:15" ht="15" customHeight="1" x14ac:dyDescent="0.25">
      <c r="A168" s="13" t="s">
        <v>114</v>
      </c>
      <c r="B168" s="12" t="s">
        <v>45</v>
      </c>
      <c r="C168" s="15" t="s">
        <v>51</v>
      </c>
      <c r="D168" s="16">
        <f t="shared" si="90"/>
        <v>83.7</v>
      </c>
      <c r="E168" s="16">
        <v>83.7</v>
      </c>
      <c r="F168" s="16">
        <v>55.1</v>
      </c>
      <c r="G168" s="16"/>
      <c r="H168" s="10">
        <f t="shared" si="81"/>
        <v>0</v>
      </c>
      <c r="I168" s="10"/>
      <c r="J168" s="10"/>
      <c r="K168" s="10"/>
      <c r="L168" s="12">
        <f t="shared" si="86"/>
        <v>83.7</v>
      </c>
      <c r="M168" s="12">
        <f t="shared" si="87"/>
        <v>83.7</v>
      </c>
      <c r="N168" s="12">
        <f t="shared" si="88"/>
        <v>55.1</v>
      </c>
      <c r="O168" s="12">
        <f t="shared" si="89"/>
        <v>0</v>
      </c>
    </row>
    <row r="169" spans="1:15" ht="15" customHeight="1" x14ac:dyDescent="0.25">
      <c r="A169" s="13" t="s">
        <v>115</v>
      </c>
      <c r="B169" s="12" t="s">
        <v>165</v>
      </c>
      <c r="C169" s="15" t="s">
        <v>51</v>
      </c>
      <c r="D169" s="16">
        <f t="shared" si="90"/>
        <v>149.4</v>
      </c>
      <c r="E169" s="16">
        <v>149.4</v>
      </c>
      <c r="F169" s="16">
        <v>91.6</v>
      </c>
      <c r="G169" s="16"/>
      <c r="H169" s="10">
        <f t="shared" si="81"/>
        <v>0</v>
      </c>
      <c r="I169" s="10"/>
      <c r="J169" s="10"/>
      <c r="K169" s="10"/>
      <c r="L169" s="12">
        <f t="shared" si="86"/>
        <v>149.4</v>
      </c>
      <c r="M169" s="12">
        <f t="shared" si="87"/>
        <v>149.4</v>
      </c>
      <c r="N169" s="12">
        <f t="shared" si="88"/>
        <v>91.6</v>
      </c>
      <c r="O169" s="12">
        <f t="shared" si="89"/>
        <v>0</v>
      </c>
    </row>
    <row r="170" spans="1:15" ht="15" customHeight="1" x14ac:dyDescent="0.25">
      <c r="A170" s="13" t="s">
        <v>166</v>
      </c>
      <c r="B170" s="12" t="s">
        <v>44</v>
      </c>
      <c r="C170" s="15" t="s">
        <v>51</v>
      </c>
      <c r="D170" s="16">
        <f t="shared" si="90"/>
        <v>82.7</v>
      </c>
      <c r="E170" s="16">
        <v>82.7</v>
      </c>
      <c r="F170" s="16">
        <v>55.4</v>
      </c>
      <c r="G170" s="16"/>
      <c r="H170" s="10">
        <f t="shared" si="81"/>
        <v>0</v>
      </c>
      <c r="I170" s="10"/>
      <c r="J170" s="10">
        <v>-1.3</v>
      </c>
      <c r="K170" s="10"/>
      <c r="L170" s="12">
        <f t="shared" si="86"/>
        <v>82.7</v>
      </c>
      <c r="M170" s="12">
        <f t="shared" si="87"/>
        <v>82.7</v>
      </c>
      <c r="N170" s="12">
        <f t="shared" si="88"/>
        <v>54.1</v>
      </c>
      <c r="O170" s="12">
        <f t="shared" si="89"/>
        <v>0</v>
      </c>
    </row>
    <row r="171" spans="1:15" ht="15" customHeight="1" x14ac:dyDescent="0.25">
      <c r="A171" s="13" t="s">
        <v>116</v>
      </c>
      <c r="B171" s="202" t="s">
        <v>47</v>
      </c>
      <c r="C171" s="15" t="s">
        <v>51</v>
      </c>
      <c r="D171" s="16">
        <f t="shared" si="90"/>
        <v>103.3</v>
      </c>
      <c r="E171" s="16">
        <v>103.3</v>
      </c>
      <c r="F171" s="16">
        <v>65.599999999999994</v>
      </c>
      <c r="G171" s="16"/>
      <c r="H171" s="10">
        <f t="shared" si="81"/>
        <v>0</v>
      </c>
      <c r="I171" s="10"/>
      <c r="J171" s="10"/>
      <c r="K171" s="10"/>
      <c r="L171" s="12">
        <f t="shared" si="86"/>
        <v>103.3</v>
      </c>
      <c r="M171" s="12">
        <f t="shared" si="87"/>
        <v>103.3</v>
      </c>
      <c r="N171" s="12">
        <f t="shared" si="88"/>
        <v>65.599999999999994</v>
      </c>
      <c r="O171" s="12">
        <f t="shared" si="89"/>
        <v>0</v>
      </c>
    </row>
    <row r="172" spans="1:15" ht="15" customHeight="1" x14ac:dyDescent="0.25">
      <c r="A172" s="13" t="s">
        <v>117</v>
      </c>
      <c r="B172" s="94" t="s">
        <v>392</v>
      </c>
      <c r="C172" s="97" t="s">
        <v>51</v>
      </c>
      <c r="D172" s="16">
        <f t="shared" si="90"/>
        <v>126.2</v>
      </c>
      <c r="E172" s="16">
        <v>126.2</v>
      </c>
      <c r="F172" s="16">
        <v>79</v>
      </c>
      <c r="G172" s="16"/>
      <c r="H172" s="10">
        <f t="shared" si="81"/>
        <v>0</v>
      </c>
      <c r="I172" s="10"/>
      <c r="J172" s="10">
        <v>-2.2000000000000002</v>
      </c>
      <c r="K172" s="10"/>
      <c r="L172" s="12">
        <f t="shared" si="86"/>
        <v>126.2</v>
      </c>
      <c r="M172" s="12">
        <f t="shared" si="87"/>
        <v>126.2</v>
      </c>
      <c r="N172" s="12">
        <f t="shared" si="88"/>
        <v>76.8</v>
      </c>
      <c r="O172" s="12">
        <f t="shared" si="89"/>
        <v>0</v>
      </c>
    </row>
    <row r="173" spans="1:15" ht="15" customHeight="1" x14ac:dyDescent="0.25">
      <c r="A173" s="13" t="s">
        <v>118</v>
      </c>
      <c r="B173" s="12" t="s">
        <v>42</v>
      </c>
      <c r="C173" s="15" t="s">
        <v>51</v>
      </c>
      <c r="D173" s="16">
        <f t="shared" si="90"/>
        <v>148.9</v>
      </c>
      <c r="E173" s="16">
        <v>148.9</v>
      </c>
      <c r="F173" s="16">
        <v>92.8</v>
      </c>
      <c r="G173" s="16"/>
      <c r="H173" s="10">
        <f t="shared" si="81"/>
        <v>0</v>
      </c>
      <c r="I173" s="10"/>
      <c r="J173" s="10">
        <v>-0.6</v>
      </c>
      <c r="K173" s="10"/>
      <c r="L173" s="12">
        <f t="shared" si="86"/>
        <v>148.9</v>
      </c>
      <c r="M173" s="12">
        <f t="shared" si="87"/>
        <v>148.9</v>
      </c>
      <c r="N173" s="12">
        <f t="shared" si="88"/>
        <v>92.2</v>
      </c>
      <c r="O173" s="12">
        <f t="shared" si="89"/>
        <v>0</v>
      </c>
    </row>
    <row r="174" spans="1:15" ht="15" customHeight="1" x14ac:dyDescent="0.25">
      <c r="A174" s="13" t="s">
        <v>119</v>
      </c>
      <c r="B174" s="271" t="s">
        <v>393</v>
      </c>
      <c r="C174" s="97" t="s">
        <v>51</v>
      </c>
      <c r="D174" s="16">
        <f t="shared" si="90"/>
        <v>130</v>
      </c>
      <c r="E174" s="16">
        <v>127.7</v>
      </c>
      <c r="F174" s="16">
        <v>64.8</v>
      </c>
      <c r="G174" s="16">
        <v>2.2999999999999998</v>
      </c>
      <c r="H174" s="10">
        <f t="shared" si="81"/>
        <v>0</v>
      </c>
      <c r="I174" s="10"/>
      <c r="J174" s="10">
        <v>-0.6</v>
      </c>
      <c r="K174" s="10"/>
      <c r="L174" s="12">
        <f t="shared" si="86"/>
        <v>130</v>
      </c>
      <c r="M174" s="12">
        <f t="shared" si="87"/>
        <v>127.7</v>
      </c>
      <c r="N174" s="12">
        <f t="shared" si="88"/>
        <v>64.2</v>
      </c>
      <c r="O174" s="12">
        <f t="shared" si="89"/>
        <v>2.2999999999999998</v>
      </c>
    </row>
    <row r="175" spans="1:15" ht="15" customHeight="1" x14ac:dyDescent="0.25">
      <c r="A175" s="13" t="s">
        <v>120</v>
      </c>
      <c r="B175" s="202" t="s">
        <v>41</v>
      </c>
      <c r="C175" s="15" t="s">
        <v>51</v>
      </c>
      <c r="D175" s="16">
        <f t="shared" si="90"/>
        <v>74</v>
      </c>
      <c r="E175" s="16">
        <v>74</v>
      </c>
      <c r="F175" s="16">
        <v>44.1</v>
      </c>
      <c r="G175" s="16"/>
      <c r="H175" s="10">
        <f t="shared" si="81"/>
        <v>-1.5</v>
      </c>
      <c r="I175" s="10">
        <v>-1.5</v>
      </c>
      <c r="J175" s="10">
        <v>-5.3</v>
      </c>
      <c r="K175" s="10"/>
      <c r="L175" s="12">
        <f t="shared" si="86"/>
        <v>72.5</v>
      </c>
      <c r="M175" s="12">
        <f t="shared" si="87"/>
        <v>72.5</v>
      </c>
      <c r="N175" s="12">
        <f t="shared" si="88"/>
        <v>38.800000000000004</v>
      </c>
      <c r="O175" s="12">
        <f t="shared" si="89"/>
        <v>0</v>
      </c>
    </row>
    <row r="176" spans="1:15" ht="15" customHeight="1" x14ac:dyDescent="0.25">
      <c r="A176" s="13" t="s">
        <v>162</v>
      </c>
      <c r="B176" s="12" t="s">
        <v>161</v>
      </c>
      <c r="C176" s="15" t="s">
        <v>51</v>
      </c>
      <c r="D176" s="16">
        <f t="shared" si="90"/>
        <v>108.1</v>
      </c>
      <c r="E176" s="16">
        <v>108.1</v>
      </c>
      <c r="F176" s="16">
        <v>70.2</v>
      </c>
      <c r="G176" s="16"/>
      <c r="H176" s="10">
        <f t="shared" si="81"/>
        <v>0</v>
      </c>
      <c r="I176" s="10"/>
      <c r="J176" s="10"/>
      <c r="K176" s="10"/>
      <c r="L176" s="12">
        <f t="shared" si="86"/>
        <v>108.1</v>
      </c>
      <c r="M176" s="12">
        <f t="shared" si="87"/>
        <v>108.1</v>
      </c>
      <c r="N176" s="12">
        <f t="shared" si="88"/>
        <v>70.2</v>
      </c>
      <c r="O176" s="12">
        <f t="shared" si="89"/>
        <v>0</v>
      </c>
    </row>
    <row r="177" spans="1:17" ht="15" customHeight="1" x14ac:dyDescent="0.25">
      <c r="A177" s="13" t="s">
        <v>121</v>
      </c>
      <c r="B177" s="12" t="s">
        <v>153</v>
      </c>
      <c r="C177" s="15" t="s">
        <v>51</v>
      </c>
      <c r="D177" s="16">
        <f t="shared" si="90"/>
        <v>293.39999999999998</v>
      </c>
      <c r="E177" s="16">
        <v>293.39999999999998</v>
      </c>
      <c r="F177" s="16">
        <v>155.30000000000001</v>
      </c>
      <c r="G177" s="16"/>
      <c r="H177" s="10">
        <f t="shared" si="81"/>
        <v>0</v>
      </c>
      <c r="I177" s="10"/>
      <c r="J177" s="10">
        <v>-4.8</v>
      </c>
      <c r="K177" s="10"/>
      <c r="L177" s="12">
        <f t="shared" si="86"/>
        <v>293.39999999999998</v>
      </c>
      <c r="M177" s="12">
        <f t="shared" si="87"/>
        <v>293.39999999999998</v>
      </c>
      <c r="N177" s="12">
        <f t="shared" si="88"/>
        <v>150.5</v>
      </c>
      <c r="O177" s="12">
        <f t="shared" si="89"/>
        <v>0</v>
      </c>
    </row>
    <row r="178" spans="1:17" ht="15" customHeight="1" x14ac:dyDescent="0.25">
      <c r="A178" s="13" t="s">
        <v>122</v>
      </c>
      <c r="B178" s="12" t="s">
        <v>34</v>
      </c>
      <c r="C178" s="15" t="s">
        <v>51</v>
      </c>
      <c r="D178" s="16">
        <f t="shared" si="90"/>
        <v>149.30000000000001</v>
      </c>
      <c r="E178" s="16">
        <v>149.30000000000001</v>
      </c>
      <c r="F178" s="16">
        <v>98.1</v>
      </c>
      <c r="G178" s="16"/>
      <c r="H178" s="10">
        <f t="shared" si="81"/>
        <v>0</v>
      </c>
      <c r="I178" s="10"/>
      <c r="J178" s="10"/>
      <c r="K178" s="10"/>
      <c r="L178" s="12">
        <f t="shared" si="86"/>
        <v>149.30000000000001</v>
      </c>
      <c r="M178" s="12">
        <f t="shared" si="87"/>
        <v>149.30000000000001</v>
      </c>
      <c r="N178" s="12">
        <f t="shared" si="88"/>
        <v>98.1</v>
      </c>
      <c r="O178" s="12">
        <f t="shared" si="89"/>
        <v>0</v>
      </c>
    </row>
    <row r="179" spans="1:17" ht="15" customHeight="1" x14ac:dyDescent="0.25">
      <c r="A179" s="13" t="s">
        <v>123</v>
      </c>
      <c r="B179" s="12" t="s">
        <v>36</v>
      </c>
      <c r="C179" s="15" t="s">
        <v>51</v>
      </c>
      <c r="D179" s="16">
        <f t="shared" si="90"/>
        <v>165.3</v>
      </c>
      <c r="E179" s="16">
        <v>165.3</v>
      </c>
      <c r="F179" s="16">
        <v>100.3</v>
      </c>
      <c r="G179" s="16"/>
      <c r="H179" s="10">
        <f t="shared" si="81"/>
        <v>0</v>
      </c>
      <c r="I179" s="10"/>
      <c r="J179" s="10">
        <v>-5.2</v>
      </c>
      <c r="K179" s="10"/>
      <c r="L179" s="12">
        <f t="shared" si="86"/>
        <v>165.3</v>
      </c>
      <c r="M179" s="12">
        <f t="shared" si="87"/>
        <v>165.3</v>
      </c>
      <c r="N179" s="12">
        <f t="shared" si="88"/>
        <v>95.1</v>
      </c>
      <c r="O179" s="12">
        <f t="shared" si="89"/>
        <v>0</v>
      </c>
      <c r="P179" s="37"/>
      <c r="Q179" s="37"/>
    </row>
    <row r="180" spans="1:17" ht="15" customHeight="1" x14ac:dyDescent="0.25">
      <c r="A180" s="13" t="s">
        <v>124</v>
      </c>
      <c r="B180" s="12" t="s">
        <v>38</v>
      </c>
      <c r="C180" s="15" t="s">
        <v>51</v>
      </c>
      <c r="D180" s="16">
        <f t="shared" si="90"/>
        <v>260.7</v>
      </c>
      <c r="E180" s="16">
        <v>260.7</v>
      </c>
      <c r="F180" s="16">
        <v>164.9</v>
      </c>
      <c r="G180" s="16"/>
      <c r="H180" s="10">
        <f t="shared" si="81"/>
        <v>0</v>
      </c>
      <c r="I180" s="10"/>
      <c r="J180" s="10">
        <v>-0.9</v>
      </c>
      <c r="K180" s="10"/>
      <c r="L180" s="12">
        <f t="shared" si="86"/>
        <v>260.7</v>
      </c>
      <c r="M180" s="12">
        <f t="shared" si="87"/>
        <v>260.7</v>
      </c>
      <c r="N180" s="12">
        <f t="shared" si="88"/>
        <v>164</v>
      </c>
      <c r="O180" s="12">
        <f t="shared" si="89"/>
        <v>0</v>
      </c>
    </row>
    <row r="181" spans="1:17" ht="15" customHeight="1" x14ac:dyDescent="0.25">
      <c r="A181" s="13" t="s">
        <v>125</v>
      </c>
      <c r="B181" s="12" t="s">
        <v>37</v>
      </c>
      <c r="C181" s="15" t="s">
        <v>51</v>
      </c>
      <c r="D181" s="16">
        <f t="shared" si="90"/>
        <v>154.1</v>
      </c>
      <c r="E181" s="16">
        <v>154.1</v>
      </c>
      <c r="F181" s="16">
        <v>101.3</v>
      </c>
      <c r="G181" s="16"/>
      <c r="H181" s="10">
        <f t="shared" si="81"/>
        <v>0</v>
      </c>
      <c r="I181" s="10"/>
      <c r="J181" s="10">
        <v>-2.8</v>
      </c>
      <c r="K181" s="10"/>
      <c r="L181" s="12">
        <f t="shared" si="86"/>
        <v>154.1</v>
      </c>
      <c r="M181" s="12">
        <f t="shared" si="87"/>
        <v>154.1</v>
      </c>
      <c r="N181" s="12">
        <f t="shared" si="88"/>
        <v>98.5</v>
      </c>
      <c r="O181" s="12">
        <f t="shared" si="89"/>
        <v>0</v>
      </c>
    </row>
    <row r="182" spans="1:17" ht="15" customHeight="1" x14ac:dyDescent="0.25">
      <c r="A182" s="13" t="s">
        <v>126</v>
      </c>
      <c r="B182" s="12" t="s">
        <v>35</v>
      </c>
      <c r="C182" s="15" t="s">
        <v>51</v>
      </c>
      <c r="D182" s="16">
        <f t="shared" si="90"/>
        <v>299.8</v>
      </c>
      <c r="E182" s="16">
        <v>299.8</v>
      </c>
      <c r="F182" s="16">
        <v>156.6</v>
      </c>
      <c r="G182" s="16"/>
      <c r="H182" s="10">
        <f t="shared" si="81"/>
        <v>0</v>
      </c>
      <c r="I182" s="10"/>
      <c r="J182" s="10">
        <v>-4.9000000000000004</v>
      </c>
      <c r="K182" s="10"/>
      <c r="L182" s="12">
        <f t="shared" si="86"/>
        <v>299.8</v>
      </c>
      <c r="M182" s="12">
        <f t="shared" si="87"/>
        <v>299.8</v>
      </c>
      <c r="N182" s="12">
        <f t="shared" si="88"/>
        <v>151.69999999999999</v>
      </c>
      <c r="O182" s="12">
        <f t="shared" si="89"/>
        <v>0</v>
      </c>
    </row>
    <row r="183" spans="1:17" ht="15" customHeight="1" x14ac:dyDescent="0.25">
      <c r="A183" s="13" t="s">
        <v>127</v>
      </c>
      <c r="B183" s="202" t="s">
        <v>39</v>
      </c>
      <c r="C183" s="15" t="s">
        <v>51</v>
      </c>
      <c r="D183" s="16">
        <f t="shared" si="90"/>
        <v>60.5</v>
      </c>
      <c r="E183" s="16">
        <v>60.5</v>
      </c>
      <c r="F183" s="16">
        <v>40.4</v>
      </c>
      <c r="G183" s="16"/>
      <c r="H183" s="10">
        <f t="shared" si="81"/>
        <v>0</v>
      </c>
      <c r="I183" s="10"/>
      <c r="J183" s="10">
        <v>-1.4</v>
      </c>
      <c r="K183" s="10"/>
      <c r="L183" s="12">
        <f t="shared" si="86"/>
        <v>60.5</v>
      </c>
      <c r="M183" s="12">
        <f t="shared" si="87"/>
        <v>60.5</v>
      </c>
      <c r="N183" s="12">
        <f t="shared" si="88"/>
        <v>39</v>
      </c>
      <c r="O183" s="12">
        <f t="shared" si="89"/>
        <v>0</v>
      </c>
    </row>
    <row r="184" spans="1:17" ht="15" customHeight="1" x14ac:dyDescent="0.25">
      <c r="A184" s="13" t="s">
        <v>128</v>
      </c>
      <c r="B184" s="202" t="s">
        <v>40</v>
      </c>
      <c r="C184" s="15" t="s">
        <v>51</v>
      </c>
      <c r="D184" s="16">
        <f t="shared" si="90"/>
        <v>94.6</v>
      </c>
      <c r="E184" s="16">
        <v>94.6</v>
      </c>
      <c r="F184" s="16">
        <v>61.2</v>
      </c>
      <c r="G184" s="16"/>
      <c r="H184" s="10">
        <f t="shared" si="81"/>
        <v>0</v>
      </c>
      <c r="I184" s="10"/>
      <c r="J184" s="10"/>
      <c r="K184" s="10"/>
      <c r="L184" s="12">
        <f t="shared" si="86"/>
        <v>94.6</v>
      </c>
      <c r="M184" s="12">
        <f t="shared" si="87"/>
        <v>94.6</v>
      </c>
      <c r="N184" s="12">
        <f t="shared" si="88"/>
        <v>61.2</v>
      </c>
      <c r="O184" s="12">
        <f t="shared" si="89"/>
        <v>0</v>
      </c>
    </row>
    <row r="185" spans="1:17" ht="15" customHeight="1" x14ac:dyDescent="0.25">
      <c r="A185" s="13" t="s">
        <v>129</v>
      </c>
      <c r="B185" s="12" t="s">
        <v>49</v>
      </c>
      <c r="C185" s="15" t="s">
        <v>51</v>
      </c>
      <c r="D185" s="16">
        <f t="shared" si="90"/>
        <v>71.400000000000006</v>
      </c>
      <c r="E185" s="16">
        <v>71.400000000000006</v>
      </c>
      <c r="F185" s="16">
        <v>53.6</v>
      </c>
      <c r="G185" s="16"/>
      <c r="H185" s="10">
        <f t="shared" si="81"/>
        <v>0</v>
      </c>
      <c r="I185" s="10"/>
      <c r="J185" s="10"/>
      <c r="K185" s="10"/>
      <c r="L185" s="12">
        <f t="shared" si="86"/>
        <v>71.400000000000006</v>
      </c>
      <c r="M185" s="12">
        <f t="shared" si="87"/>
        <v>71.400000000000006</v>
      </c>
      <c r="N185" s="12">
        <f t="shared" si="88"/>
        <v>53.6</v>
      </c>
      <c r="O185" s="12">
        <f t="shared" si="89"/>
        <v>0</v>
      </c>
    </row>
    <row r="186" spans="1:17" ht="15" customHeight="1" x14ac:dyDescent="0.25">
      <c r="A186" s="13" t="s">
        <v>130</v>
      </c>
      <c r="B186" s="12" t="s">
        <v>48</v>
      </c>
      <c r="C186" s="15" t="s">
        <v>51</v>
      </c>
      <c r="D186" s="16">
        <f t="shared" si="90"/>
        <v>513.70000000000005</v>
      </c>
      <c r="E186" s="16">
        <v>513.70000000000005</v>
      </c>
      <c r="F186" s="16">
        <v>388.5</v>
      </c>
      <c r="G186" s="16"/>
      <c r="H186" s="10">
        <f t="shared" si="81"/>
        <v>0</v>
      </c>
      <c r="I186" s="10"/>
      <c r="J186" s="10">
        <v>0.4</v>
      </c>
      <c r="K186" s="10"/>
      <c r="L186" s="12">
        <f t="shared" si="86"/>
        <v>513.70000000000005</v>
      </c>
      <c r="M186" s="12">
        <f t="shared" si="87"/>
        <v>513.70000000000005</v>
      </c>
      <c r="N186" s="12">
        <f t="shared" si="88"/>
        <v>388.9</v>
      </c>
      <c r="O186" s="12">
        <f t="shared" si="89"/>
        <v>0</v>
      </c>
    </row>
    <row r="187" spans="1:17" ht="14.25" customHeight="1" x14ac:dyDescent="0.25">
      <c r="A187" s="13" t="s">
        <v>131</v>
      </c>
      <c r="B187" s="12" t="s">
        <v>65</v>
      </c>
      <c r="C187" s="15" t="s">
        <v>51</v>
      </c>
      <c r="D187" s="16">
        <f t="shared" si="90"/>
        <v>61</v>
      </c>
      <c r="E187" s="16">
        <v>61</v>
      </c>
      <c r="F187" s="16">
        <v>44.3</v>
      </c>
      <c r="G187" s="16"/>
      <c r="H187" s="10">
        <f t="shared" si="81"/>
        <v>0</v>
      </c>
      <c r="I187" s="10"/>
      <c r="J187" s="10">
        <v>0.2</v>
      </c>
      <c r="K187" s="10"/>
      <c r="L187" s="12">
        <f t="shared" si="86"/>
        <v>61</v>
      </c>
      <c r="M187" s="12">
        <f t="shared" si="87"/>
        <v>61</v>
      </c>
      <c r="N187" s="12">
        <f t="shared" si="88"/>
        <v>44.5</v>
      </c>
      <c r="O187" s="12">
        <f t="shared" si="89"/>
        <v>0</v>
      </c>
    </row>
    <row r="188" spans="1:17" ht="15" customHeight="1" x14ac:dyDescent="0.25">
      <c r="A188" s="13" t="s">
        <v>132</v>
      </c>
      <c r="B188" s="12" t="s">
        <v>50</v>
      </c>
      <c r="C188" s="15" t="s">
        <v>51</v>
      </c>
      <c r="D188" s="16">
        <f t="shared" si="90"/>
        <v>58.8</v>
      </c>
      <c r="E188" s="16">
        <v>58.8</v>
      </c>
      <c r="F188" s="16">
        <v>42.6</v>
      </c>
      <c r="G188" s="16"/>
      <c r="H188" s="10">
        <f t="shared" si="81"/>
        <v>0</v>
      </c>
      <c r="I188" s="10"/>
      <c r="J188" s="10"/>
      <c r="K188" s="10"/>
      <c r="L188" s="12">
        <f t="shared" si="86"/>
        <v>58.8</v>
      </c>
      <c r="M188" s="12">
        <f t="shared" si="87"/>
        <v>58.8</v>
      </c>
      <c r="N188" s="12">
        <f t="shared" si="88"/>
        <v>42.6</v>
      </c>
      <c r="O188" s="12">
        <f t="shared" si="89"/>
        <v>0</v>
      </c>
    </row>
    <row r="189" spans="1:17" ht="15" customHeight="1" x14ac:dyDescent="0.25">
      <c r="A189" s="13" t="s">
        <v>163</v>
      </c>
      <c r="B189" s="12" t="s">
        <v>167</v>
      </c>
      <c r="C189" s="15" t="s">
        <v>51</v>
      </c>
      <c r="D189" s="16">
        <f t="shared" si="90"/>
        <v>138.80000000000001</v>
      </c>
      <c r="E189" s="16">
        <v>138.80000000000001</v>
      </c>
      <c r="F189" s="16">
        <v>81</v>
      </c>
      <c r="G189" s="16"/>
      <c r="H189" s="10">
        <f t="shared" si="81"/>
        <v>0</v>
      </c>
      <c r="I189" s="10"/>
      <c r="J189" s="10"/>
      <c r="K189" s="10"/>
      <c r="L189" s="12">
        <f t="shared" si="86"/>
        <v>138.80000000000001</v>
      </c>
      <c r="M189" s="12">
        <f t="shared" si="87"/>
        <v>138.80000000000001</v>
      </c>
      <c r="N189" s="12">
        <f t="shared" si="88"/>
        <v>81</v>
      </c>
      <c r="O189" s="12">
        <f t="shared" si="89"/>
        <v>0</v>
      </c>
    </row>
    <row r="190" spans="1:17" s="37" customFormat="1" ht="15" customHeight="1" x14ac:dyDescent="0.25">
      <c r="A190" s="13" t="s">
        <v>133</v>
      </c>
      <c r="B190" s="12" t="s">
        <v>168</v>
      </c>
      <c r="C190" s="15" t="s">
        <v>51</v>
      </c>
      <c r="D190" s="16">
        <f t="shared" si="90"/>
        <v>39.6</v>
      </c>
      <c r="E190" s="16">
        <v>39.6</v>
      </c>
      <c r="F190" s="16">
        <v>24.7</v>
      </c>
      <c r="G190" s="16"/>
      <c r="H190" s="10">
        <f t="shared" si="81"/>
        <v>0</v>
      </c>
      <c r="I190" s="10"/>
      <c r="J190" s="10"/>
      <c r="K190" s="10"/>
      <c r="L190" s="12">
        <f t="shared" si="86"/>
        <v>39.6</v>
      </c>
      <c r="M190" s="12">
        <f t="shared" si="87"/>
        <v>39.6</v>
      </c>
      <c r="N190" s="12">
        <f t="shared" si="88"/>
        <v>24.7</v>
      </c>
      <c r="O190" s="12">
        <f t="shared" si="89"/>
        <v>0</v>
      </c>
      <c r="P190" s="2"/>
      <c r="Q190" s="2"/>
    </row>
    <row r="191" spans="1:17" ht="15.95" customHeight="1" x14ac:dyDescent="0.25">
      <c r="A191" s="20" t="s">
        <v>134</v>
      </c>
      <c r="B191" s="21" t="s">
        <v>177</v>
      </c>
      <c r="C191" s="28"/>
      <c r="D191" s="23">
        <f t="shared" ref="D191:O191" si="91">D153+D156+D157+D158+D159+D160+D161+D162+D163+D164+D165+D166+D167+D168+D169+D170+D171+D173+D175+D176+D177+D178+D179+D180+D181+D182+D183+D184+D185+D186+D187+D188+D189+D190+D172+D174</f>
        <v>6103.9000000000015</v>
      </c>
      <c r="E191" s="23">
        <f t="shared" si="91"/>
        <v>5834.3000000000011</v>
      </c>
      <c r="F191" s="23">
        <f t="shared" si="91"/>
        <v>3352.9999999999995</v>
      </c>
      <c r="G191" s="23">
        <f t="shared" si="91"/>
        <v>269.60000000000002</v>
      </c>
      <c r="H191" s="24">
        <f t="shared" si="91"/>
        <v>19.100000000000001</v>
      </c>
      <c r="I191" s="24">
        <f t="shared" si="91"/>
        <v>25.6</v>
      </c>
      <c r="J191" s="24">
        <f t="shared" si="91"/>
        <v>-36.799999999999997</v>
      </c>
      <c r="K191" s="24">
        <f t="shared" si="91"/>
        <v>-6.5</v>
      </c>
      <c r="L191" s="44">
        <f>M191+O191</f>
        <v>6123.0000000000018</v>
      </c>
      <c r="M191" s="44">
        <f t="shared" si="91"/>
        <v>5859.9000000000015</v>
      </c>
      <c r="N191" s="44">
        <f t="shared" si="91"/>
        <v>3316.1999999999989</v>
      </c>
      <c r="O191" s="44">
        <f t="shared" si="91"/>
        <v>263.10000000000002</v>
      </c>
    </row>
    <row r="192" spans="1:17" ht="15.95" customHeight="1" x14ac:dyDescent="0.25">
      <c r="A192" s="5" t="s">
        <v>135</v>
      </c>
      <c r="B192" s="600" t="s">
        <v>181</v>
      </c>
      <c r="C192" s="601"/>
      <c r="D192" s="601"/>
      <c r="E192" s="601"/>
      <c r="F192" s="601"/>
      <c r="G192" s="601"/>
      <c r="H192" s="601"/>
      <c r="I192" s="601"/>
      <c r="J192" s="601"/>
      <c r="K192" s="601"/>
      <c r="L192" s="601"/>
      <c r="M192" s="601"/>
      <c r="N192" s="601"/>
      <c r="O192" s="602"/>
    </row>
    <row r="193" spans="1:15" ht="15" customHeight="1" x14ac:dyDescent="0.25">
      <c r="A193" s="5" t="s">
        <v>136</v>
      </c>
      <c r="B193" s="241" t="s">
        <v>20</v>
      </c>
      <c r="C193" s="260"/>
      <c r="D193" s="16">
        <f>SUM(D194:D195)</f>
        <v>326.40000000000003</v>
      </c>
      <c r="E193" s="16">
        <f>SUM(E194:E195)</f>
        <v>318.20000000000005</v>
      </c>
      <c r="F193" s="16">
        <f>SUM(F194:F195)</f>
        <v>7.3</v>
      </c>
      <c r="G193" s="16">
        <f>SUM(G194:G195)</f>
        <v>8.1999999999999993</v>
      </c>
      <c r="H193" s="9">
        <f>I193+K193</f>
        <v>-38.9</v>
      </c>
      <c r="I193" s="10">
        <f>SUM(I194:I195)</f>
        <v>-41.5</v>
      </c>
      <c r="J193" s="10">
        <f>SUM(J194:J195)</f>
        <v>1.8</v>
      </c>
      <c r="K193" s="206">
        <f>SUM(K194:K195)</f>
        <v>2.6</v>
      </c>
      <c r="L193" s="11">
        <f>M193+O193</f>
        <v>287.50000000000006</v>
      </c>
      <c r="M193" s="11">
        <f t="shared" ref="M193:O195" si="92">E193+I193</f>
        <v>276.70000000000005</v>
      </c>
      <c r="N193" s="11">
        <f t="shared" si="92"/>
        <v>9.1</v>
      </c>
      <c r="O193" s="11">
        <f t="shared" si="92"/>
        <v>10.799999999999999</v>
      </c>
    </row>
    <row r="194" spans="1:15" ht="15" customHeight="1" x14ac:dyDescent="0.25">
      <c r="A194" s="272"/>
      <c r="B194" s="261"/>
      <c r="C194" s="30" t="s">
        <v>25</v>
      </c>
      <c r="D194" s="16">
        <f>E194+G194</f>
        <v>319.3</v>
      </c>
      <c r="E194" s="16">
        <v>311.10000000000002</v>
      </c>
      <c r="F194" s="16">
        <v>7.3</v>
      </c>
      <c r="G194" s="16">
        <v>8.1999999999999993</v>
      </c>
      <c r="H194" s="9">
        <f>I194+K194</f>
        <v>-38.9</v>
      </c>
      <c r="I194" s="10">
        <v>-41.5</v>
      </c>
      <c r="J194" s="10">
        <v>1.8</v>
      </c>
      <c r="K194" s="206">
        <v>2.6</v>
      </c>
      <c r="L194" s="12">
        <f>M194+O194</f>
        <v>280.40000000000003</v>
      </c>
      <c r="M194" s="12">
        <f t="shared" si="92"/>
        <v>269.60000000000002</v>
      </c>
      <c r="N194" s="12">
        <f t="shared" si="92"/>
        <v>9.1</v>
      </c>
      <c r="O194" s="12">
        <f t="shared" si="92"/>
        <v>10.799999999999999</v>
      </c>
    </row>
    <row r="195" spans="1:15" ht="15" customHeight="1" x14ac:dyDescent="0.25">
      <c r="A195" s="150"/>
      <c r="B195" s="262"/>
      <c r="C195" s="30" t="s">
        <v>30</v>
      </c>
      <c r="D195" s="16">
        <f>E195+G195</f>
        <v>7.1</v>
      </c>
      <c r="E195" s="16">
        <v>7.1</v>
      </c>
      <c r="F195" s="16"/>
      <c r="G195" s="16"/>
      <c r="H195" s="10">
        <f>I195+K195</f>
        <v>0</v>
      </c>
      <c r="I195" s="10"/>
      <c r="J195" s="10"/>
      <c r="K195" s="206"/>
      <c r="L195" s="12">
        <f>M195+O195</f>
        <v>7.1</v>
      </c>
      <c r="M195" s="12">
        <f t="shared" si="92"/>
        <v>7.1</v>
      </c>
      <c r="N195" s="12">
        <f t="shared" si="92"/>
        <v>0</v>
      </c>
      <c r="O195" s="12">
        <f t="shared" si="92"/>
        <v>0</v>
      </c>
    </row>
    <row r="196" spans="1:15" ht="15.95" customHeight="1" x14ac:dyDescent="0.25">
      <c r="A196" s="20" t="s">
        <v>137</v>
      </c>
      <c r="B196" s="245" t="s">
        <v>178</v>
      </c>
      <c r="C196" s="83"/>
      <c r="D196" s="23">
        <f>D193</f>
        <v>326.40000000000003</v>
      </c>
      <c r="E196" s="23">
        <f>E193</f>
        <v>318.20000000000005</v>
      </c>
      <c r="F196" s="23">
        <f>F193</f>
        <v>7.3</v>
      </c>
      <c r="G196" s="23">
        <f>G193</f>
        <v>8.1999999999999993</v>
      </c>
      <c r="H196" s="24">
        <f t="shared" ref="H196:O196" si="93">H193</f>
        <v>-38.9</v>
      </c>
      <c r="I196" s="24">
        <f t="shared" si="93"/>
        <v>-41.5</v>
      </c>
      <c r="J196" s="24">
        <f t="shared" si="93"/>
        <v>1.8</v>
      </c>
      <c r="K196" s="24">
        <f t="shared" si="93"/>
        <v>2.6</v>
      </c>
      <c r="L196" s="44">
        <f>M196+O196</f>
        <v>287.50000000000006</v>
      </c>
      <c r="M196" s="44">
        <f t="shared" si="93"/>
        <v>276.70000000000005</v>
      </c>
      <c r="N196" s="44">
        <f t="shared" si="93"/>
        <v>9.1</v>
      </c>
      <c r="O196" s="44">
        <f t="shared" si="93"/>
        <v>10.799999999999999</v>
      </c>
    </row>
    <row r="197" spans="1:15" ht="15.95" customHeight="1" x14ac:dyDescent="0.25">
      <c r="A197" s="13" t="s">
        <v>138</v>
      </c>
      <c r="B197" s="600" t="s">
        <v>66</v>
      </c>
      <c r="C197" s="601"/>
      <c r="D197" s="601"/>
      <c r="E197" s="601"/>
      <c r="F197" s="601"/>
      <c r="G197" s="601"/>
      <c r="H197" s="601"/>
      <c r="I197" s="601"/>
      <c r="J197" s="601"/>
      <c r="K197" s="601"/>
      <c r="L197" s="601"/>
      <c r="M197" s="601"/>
      <c r="N197" s="601"/>
      <c r="O197" s="602"/>
    </row>
    <row r="198" spans="1:15" ht="15" customHeight="1" x14ac:dyDescent="0.25">
      <c r="A198" s="19" t="s">
        <v>139</v>
      </c>
      <c r="B198" s="241" t="s">
        <v>20</v>
      </c>
      <c r="C198" s="263" t="s">
        <v>30</v>
      </c>
      <c r="D198" s="16">
        <f t="shared" ref="D198:D213" si="94">E198+G198</f>
        <v>1086.4000000000001</v>
      </c>
      <c r="E198" s="16">
        <v>466.4</v>
      </c>
      <c r="F198" s="16"/>
      <c r="G198" s="16">
        <v>620</v>
      </c>
      <c r="H198" s="9">
        <f>I198+K198</f>
        <v>10.9</v>
      </c>
      <c r="I198" s="10">
        <v>25.5</v>
      </c>
      <c r="J198" s="10"/>
      <c r="K198" s="206">
        <v>-14.6</v>
      </c>
      <c r="L198" s="11">
        <f>M198+O198</f>
        <v>1097.3</v>
      </c>
      <c r="M198" s="11">
        <f>E198+I198</f>
        <v>491.9</v>
      </c>
      <c r="N198" s="11">
        <f>F198+J198</f>
        <v>0</v>
      </c>
      <c r="O198" s="11">
        <f>G198+K198</f>
        <v>605.4</v>
      </c>
    </row>
    <row r="199" spans="1:15" ht="15" customHeight="1" x14ac:dyDescent="0.25">
      <c r="A199" s="13" t="s">
        <v>164</v>
      </c>
      <c r="B199" s="12" t="s">
        <v>7</v>
      </c>
      <c r="C199" s="39" t="s">
        <v>30</v>
      </c>
      <c r="D199" s="16">
        <f t="shared" si="94"/>
        <v>29.6</v>
      </c>
      <c r="E199" s="16">
        <v>29.6</v>
      </c>
      <c r="F199" s="16">
        <v>17.100000000000001</v>
      </c>
      <c r="G199" s="16"/>
      <c r="H199" s="9">
        <f t="shared" ref="H199:H213" si="95">I199+K199</f>
        <v>-1.1000000000000001</v>
      </c>
      <c r="I199" s="10">
        <v>-1.1000000000000001</v>
      </c>
      <c r="J199" s="10">
        <v>0.5</v>
      </c>
      <c r="K199" s="206"/>
      <c r="L199" s="11">
        <f t="shared" ref="L199:L213" si="96">M199+O199</f>
        <v>28.5</v>
      </c>
      <c r="M199" s="11">
        <f t="shared" ref="M199:M213" si="97">E199+I199</f>
        <v>28.5</v>
      </c>
      <c r="N199" s="11">
        <f t="shared" ref="N199:N213" si="98">F199+J199</f>
        <v>17.600000000000001</v>
      </c>
      <c r="O199" s="11">
        <f t="shared" ref="O199:O213" si="99">G199+K199</f>
        <v>0</v>
      </c>
    </row>
    <row r="200" spans="1:15" ht="15" customHeight="1" x14ac:dyDescent="0.25">
      <c r="A200" s="13" t="s">
        <v>140</v>
      </c>
      <c r="B200" s="80" t="s">
        <v>10</v>
      </c>
      <c r="C200" s="39" t="s">
        <v>30</v>
      </c>
      <c r="D200" s="16">
        <f t="shared" si="94"/>
        <v>25.3</v>
      </c>
      <c r="E200" s="16">
        <v>25.3</v>
      </c>
      <c r="F200" s="16">
        <v>15.6</v>
      </c>
      <c r="G200" s="16"/>
      <c r="H200" s="9">
        <f t="shared" si="95"/>
        <v>-0.5</v>
      </c>
      <c r="I200" s="10">
        <v>-0.5</v>
      </c>
      <c r="J200" s="10">
        <v>-1.4</v>
      </c>
      <c r="K200" s="206"/>
      <c r="L200" s="11">
        <f t="shared" si="96"/>
        <v>24.8</v>
      </c>
      <c r="M200" s="11">
        <f t="shared" si="97"/>
        <v>24.8</v>
      </c>
      <c r="N200" s="11">
        <f t="shared" si="98"/>
        <v>14.2</v>
      </c>
      <c r="O200" s="11">
        <f t="shared" si="99"/>
        <v>0</v>
      </c>
    </row>
    <row r="201" spans="1:15" ht="15" customHeight="1" x14ac:dyDescent="0.25">
      <c r="A201" s="242" t="s">
        <v>183</v>
      </c>
      <c r="B201" s="29" t="s">
        <v>11</v>
      </c>
      <c r="C201" s="39" t="s">
        <v>30</v>
      </c>
      <c r="D201" s="16">
        <f t="shared" si="94"/>
        <v>71.8</v>
      </c>
      <c r="E201" s="16">
        <v>71.8</v>
      </c>
      <c r="F201" s="16">
        <v>45.8</v>
      </c>
      <c r="G201" s="16"/>
      <c r="H201" s="9">
        <f t="shared" si="95"/>
        <v>-0.6</v>
      </c>
      <c r="I201" s="10">
        <v>-0.6</v>
      </c>
      <c r="J201" s="10">
        <v>-0.5</v>
      </c>
      <c r="K201" s="206"/>
      <c r="L201" s="11">
        <f t="shared" si="96"/>
        <v>71.2</v>
      </c>
      <c r="M201" s="11">
        <f t="shared" si="97"/>
        <v>71.2</v>
      </c>
      <c r="N201" s="11">
        <f t="shared" si="98"/>
        <v>45.3</v>
      </c>
      <c r="O201" s="11">
        <f t="shared" si="99"/>
        <v>0</v>
      </c>
    </row>
    <row r="202" spans="1:15" ht="15" customHeight="1" x14ac:dyDescent="0.25">
      <c r="A202" s="259" t="s">
        <v>184</v>
      </c>
      <c r="B202" s="29" t="s">
        <v>15</v>
      </c>
      <c r="C202" s="39" t="s">
        <v>30</v>
      </c>
      <c r="D202" s="16">
        <f t="shared" si="94"/>
        <v>27.7</v>
      </c>
      <c r="E202" s="16">
        <v>27.7</v>
      </c>
      <c r="F202" s="16">
        <v>17.3</v>
      </c>
      <c r="G202" s="16"/>
      <c r="H202" s="9">
        <f t="shared" si="95"/>
        <v>0</v>
      </c>
      <c r="I202" s="10"/>
      <c r="J202" s="10"/>
      <c r="K202" s="206"/>
      <c r="L202" s="11">
        <f t="shared" si="96"/>
        <v>27.7</v>
      </c>
      <c r="M202" s="11">
        <f t="shared" si="97"/>
        <v>27.7</v>
      </c>
      <c r="N202" s="11">
        <f t="shared" si="98"/>
        <v>17.3</v>
      </c>
      <c r="O202" s="11">
        <f t="shared" si="99"/>
        <v>0</v>
      </c>
    </row>
    <row r="203" spans="1:15" ht="15" customHeight="1" x14ac:dyDescent="0.25">
      <c r="A203" s="32" t="s">
        <v>185</v>
      </c>
      <c r="B203" s="29" t="s">
        <v>16</v>
      </c>
      <c r="C203" s="39" t="s">
        <v>30</v>
      </c>
      <c r="D203" s="16">
        <f t="shared" si="94"/>
        <v>21.7</v>
      </c>
      <c r="E203" s="16">
        <v>21.7</v>
      </c>
      <c r="F203" s="16">
        <v>12.3</v>
      </c>
      <c r="G203" s="16"/>
      <c r="H203" s="9">
        <f t="shared" ref="H203" si="100">I203+K203</f>
        <v>0</v>
      </c>
      <c r="I203" s="10"/>
      <c r="J203" s="10">
        <v>-0.1</v>
      </c>
      <c r="K203" s="206"/>
      <c r="L203" s="11">
        <f t="shared" ref="L203" si="101">M203+O203</f>
        <v>21.7</v>
      </c>
      <c r="M203" s="11">
        <f t="shared" ref="M203" si="102">E203+I203</f>
        <v>21.7</v>
      </c>
      <c r="N203" s="11">
        <f t="shared" ref="N203" si="103">F203+J203</f>
        <v>12.200000000000001</v>
      </c>
      <c r="O203" s="11">
        <f t="shared" ref="O203" si="104">G203+K203</f>
        <v>0</v>
      </c>
    </row>
    <row r="204" spans="1:15" ht="15" customHeight="1" x14ac:dyDescent="0.25">
      <c r="A204" s="13" t="s">
        <v>186</v>
      </c>
      <c r="B204" s="29" t="s">
        <v>27</v>
      </c>
      <c r="C204" s="39" t="s">
        <v>30</v>
      </c>
      <c r="D204" s="16">
        <f t="shared" si="94"/>
        <v>256.7</v>
      </c>
      <c r="E204" s="16">
        <v>256.7</v>
      </c>
      <c r="F204" s="16">
        <v>168.1</v>
      </c>
      <c r="G204" s="16"/>
      <c r="H204" s="9">
        <f t="shared" si="95"/>
        <v>0</v>
      </c>
      <c r="I204" s="10"/>
      <c r="J204" s="10">
        <v>3.9</v>
      </c>
      <c r="K204" s="206"/>
      <c r="L204" s="11">
        <f t="shared" si="96"/>
        <v>256.7</v>
      </c>
      <c r="M204" s="11">
        <f t="shared" si="97"/>
        <v>256.7</v>
      </c>
      <c r="N204" s="11">
        <f t="shared" si="98"/>
        <v>172</v>
      </c>
      <c r="O204" s="11">
        <f t="shared" si="99"/>
        <v>0</v>
      </c>
    </row>
    <row r="205" spans="1:15" ht="15" customHeight="1" x14ac:dyDescent="0.25">
      <c r="A205" s="242" t="s">
        <v>187</v>
      </c>
      <c r="B205" s="29" t="s">
        <v>57</v>
      </c>
      <c r="C205" s="39" t="s">
        <v>30</v>
      </c>
      <c r="D205" s="16">
        <f t="shared" si="94"/>
        <v>66.5</v>
      </c>
      <c r="E205" s="16">
        <v>66.5</v>
      </c>
      <c r="F205" s="16">
        <v>48.2</v>
      </c>
      <c r="G205" s="16"/>
      <c r="H205" s="9">
        <f t="shared" si="95"/>
        <v>0</v>
      </c>
      <c r="I205" s="10"/>
      <c r="J205" s="10"/>
      <c r="K205" s="206"/>
      <c r="L205" s="11">
        <f t="shared" si="96"/>
        <v>66.5</v>
      </c>
      <c r="M205" s="11">
        <f t="shared" si="97"/>
        <v>66.5</v>
      </c>
      <c r="N205" s="11">
        <f t="shared" si="98"/>
        <v>48.2</v>
      </c>
      <c r="O205" s="11">
        <f t="shared" si="99"/>
        <v>0</v>
      </c>
    </row>
    <row r="206" spans="1:15" ht="15" customHeight="1" x14ac:dyDescent="0.25">
      <c r="A206" s="38" t="s">
        <v>188</v>
      </c>
      <c r="B206" s="29" t="s">
        <v>58</v>
      </c>
      <c r="C206" s="39" t="s">
        <v>30</v>
      </c>
      <c r="D206" s="16">
        <f t="shared" si="94"/>
        <v>51.4</v>
      </c>
      <c r="E206" s="16">
        <v>51.4</v>
      </c>
      <c r="F206" s="16">
        <v>35.200000000000003</v>
      </c>
      <c r="G206" s="16"/>
      <c r="H206" s="9">
        <f t="shared" si="95"/>
        <v>0</v>
      </c>
      <c r="I206" s="10"/>
      <c r="J206" s="10"/>
      <c r="K206" s="206"/>
      <c r="L206" s="11">
        <f t="shared" si="96"/>
        <v>51.4</v>
      </c>
      <c r="M206" s="11">
        <f t="shared" si="97"/>
        <v>51.4</v>
      </c>
      <c r="N206" s="11">
        <f t="shared" si="98"/>
        <v>35.200000000000003</v>
      </c>
      <c r="O206" s="11">
        <f t="shared" si="99"/>
        <v>0</v>
      </c>
    </row>
    <row r="207" spans="1:15" ht="15" customHeight="1" x14ac:dyDescent="0.25">
      <c r="A207" s="40" t="s">
        <v>189</v>
      </c>
      <c r="B207" s="29" t="s">
        <v>394</v>
      </c>
      <c r="C207" s="39" t="s">
        <v>30</v>
      </c>
      <c r="D207" s="16">
        <f t="shared" si="94"/>
        <v>35.799999999999997</v>
      </c>
      <c r="E207" s="16">
        <v>35.799999999999997</v>
      </c>
      <c r="F207" s="16">
        <v>26.2</v>
      </c>
      <c r="G207" s="16"/>
      <c r="H207" s="9">
        <f t="shared" si="95"/>
        <v>0</v>
      </c>
      <c r="I207" s="10"/>
      <c r="J207" s="10">
        <v>0.3</v>
      </c>
      <c r="K207" s="206"/>
      <c r="L207" s="11">
        <f t="shared" si="96"/>
        <v>35.799999999999997</v>
      </c>
      <c r="M207" s="11">
        <f t="shared" si="97"/>
        <v>35.799999999999997</v>
      </c>
      <c r="N207" s="11">
        <f t="shared" si="98"/>
        <v>26.5</v>
      </c>
      <c r="O207" s="11">
        <f t="shared" si="99"/>
        <v>0</v>
      </c>
    </row>
    <row r="208" spans="1:15" ht="15" customHeight="1" x14ac:dyDescent="0.25">
      <c r="A208" s="32" t="s">
        <v>190</v>
      </c>
      <c r="B208" s="29" t="s">
        <v>396</v>
      </c>
      <c r="C208" s="39" t="s">
        <v>30</v>
      </c>
      <c r="D208" s="16">
        <f t="shared" si="94"/>
        <v>44.8</v>
      </c>
      <c r="E208" s="16">
        <v>44.8</v>
      </c>
      <c r="F208" s="16">
        <v>31.2</v>
      </c>
      <c r="G208" s="16"/>
      <c r="H208" s="9">
        <f t="shared" si="95"/>
        <v>0</v>
      </c>
      <c r="I208" s="10"/>
      <c r="J208" s="10"/>
      <c r="K208" s="206"/>
      <c r="L208" s="11">
        <f t="shared" si="96"/>
        <v>44.8</v>
      </c>
      <c r="M208" s="11">
        <f t="shared" si="97"/>
        <v>44.8</v>
      </c>
      <c r="N208" s="11">
        <f t="shared" si="98"/>
        <v>31.2</v>
      </c>
      <c r="O208" s="11">
        <f t="shared" si="99"/>
        <v>0</v>
      </c>
    </row>
    <row r="209" spans="1:17" x14ac:dyDescent="0.25">
      <c r="A209" s="32" t="s">
        <v>191</v>
      </c>
      <c r="B209" s="29" t="s">
        <v>67</v>
      </c>
      <c r="C209" s="39" t="s">
        <v>30</v>
      </c>
      <c r="D209" s="16">
        <f t="shared" si="94"/>
        <v>38.6</v>
      </c>
      <c r="E209" s="16">
        <v>38.6</v>
      </c>
      <c r="F209" s="16">
        <v>27.7</v>
      </c>
      <c r="G209" s="16"/>
      <c r="H209" s="9">
        <f t="shared" si="95"/>
        <v>0</v>
      </c>
      <c r="I209" s="10"/>
      <c r="J209" s="10"/>
      <c r="K209" s="206"/>
      <c r="L209" s="11">
        <f t="shared" si="96"/>
        <v>38.6</v>
      </c>
      <c r="M209" s="11">
        <f t="shared" si="97"/>
        <v>38.6</v>
      </c>
      <c r="N209" s="11">
        <f t="shared" si="98"/>
        <v>27.7</v>
      </c>
      <c r="O209" s="11">
        <f t="shared" si="99"/>
        <v>0</v>
      </c>
      <c r="P209" s="37"/>
      <c r="Q209" s="37"/>
    </row>
    <row r="210" spans="1:17" x14ac:dyDescent="0.25">
      <c r="A210" s="32" t="s">
        <v>192</v>
      </c>
      <c r="B210" s="29" t="s">
        <v>154</v>
      </c>
      <c r="C210" s="39" t="s">
        <v>30</v>
      </c>
      <c r="D210" s="16">
        <f t="shared" si="94"/>
        <v>32.4</v>
      </c>
      <c r="E210" s="16">
        <v>32.4</v>
      </c>
      <c r="F210" s="16">
        <v>21.8</v>
      </c>
      <c r="G210" s="16"/>
      <c r="H210" s="9">
        <f t="shared" si="95"/>
        <v>0.6</v>
      </c>
      <c r="I210" s="10">
        <v>0.6</v>
      </c>
      <c r="J210" s="10">
        <v>0.5</v>
      </c>
      <c r="K210" s="206"/>
      <c r="L210" s="11">
        <f t="shared" si="96"/>
        <v>33</v>
      </c>
      <c r="M210" s="11">
        <f t="shared" si="97"/>
        <v>33</v>
      </c>
      <c r="N210" s="11">
        <f t="shared" si="98"/>
        <v>22.3</v>
      </c>
      <c r="O210" s="11">
        <f t="shared" si="99"/>
        <v>0</v>
      </c>
    </row>
    <row r="211" spans="1:17" x14ac:dyDescent="0.25">
      <c r="A211" s="32" t="s">
        <v>193</v>
      </c>
      <c r="B211" s="29" t="s">
        <v>28</v>
      </c>
      <c r="C211" s="39" t="s">
        <v>30</v>
      </c>
      <c r="D211" s="16">
        <f t="shared" si="94"/>
        <v>473.6</v>
      </c>
      <c r="E211" s="16">
        <v>473.6</v>
      </c>
      <c r="F211" s="16">
        <v>317.60000000000002</v>
      </c>
      <c r="G211" s="16"/>
      <c r="H211" s="9">
        <f t="shared" si="95"/>
        <v>0</v>
      </c>
      <c r="I211" s="10"/>
      <c r="J211" s="10"/>
      <c r="K211" s="206"/>
      <c r="L211" s="11">
        <f t="shared" si="96"/>
        <v>473.6</v>
      </c>
      <c r="M211" s="11">
        <f t="shared" si="97"/>
        <v>473.6</v>
      </c>
      <c r="N211" s="11">
        <f t="shared" si="98"/>
        <v>317.60000000000002</v>
      </c>
      <c r="O211" s="11">
        <f t="shared" si="99"/>
        <v>0</v>
      </c>
      <c r="P211" s="37"/>
      <c r="Q211" s="37"/>
    </row>
    <row r="212" spans="1:17" ht="15" customHeight="1" x14ac:dyDescent="0.25">
      <c r="A212" s="32" t="s">
        <v>141</v>
      </c>
      <c r="B212" s="12" t="s">
        <v>29</v>
      </c>
      <c r="C212" s="39" t="s">
        <v>30</v>
      </c>
      <c r="D212" s="16">
        <f t="shared" si="94"/>
        <v>127.2</v>
      </c>
      <c r="E212" s="16">
        <v>127.2</v>
      </c>
      <c r="F212" s="16">
        <v>91.5</v>
      </c>
      <c r="G212" s="16"/>
      <c r="H212" s="9">
        <f t="shared" si="95"/>
        <v>0</v>
      </c>
      <c r="I212" s="10"/>
      <c r="J212" s="10"/>
      <c r="K212" s="206"/>
      <c r="L212" s="11">
        <f t="shared" si="96"/>
        <v>127.2</v>
      </c>
      <c r="M212" s="11">
        <f t="shared" si="97"/>
        <v>127.2</v>
      </c>
      <c r="N212" s="11">
        <f t="shared" si="98"/>
        <v>91.5</v>
      </c>
      <c r="O212" s="11">
        <f t="shared" si="99"/>
        <v>0</v>
      </c>
      <c r="P212" s="37"/>
      <c r="Q212" s="37"/>
    </row>
    <row r="213" spans="1:17" x14ac:dyDescent="0.25">
      <c r="A213" s="32" t="s">
        <v>142</v>
      </c>
      <c r="B213" s="41" t="s">
        <v>64</v>
      </c>
      <c r="C213" s="39" t="s">
        <v>30</v>
      </c>
      <c r="D213" s="16">
        <f t="shared" si="94"/>
        <v>347.6</v>
      </c>
      <c r="E213" s="16">
        <v>347.6</v>
      </c>
      <c r="F213" s="16">
        <v>232</v>
      </c>
      <c r="G213" s="16"/>
      <c r="H213" s="9">
        <f t="shared" si="95"/>
        <v>-3</v>
      </c>
      <c r="I213" s="10">
        <v>-3</v>
      </c>
      <c r="J213" s="10">
        <v>4.5999999999999996</v>
      </c>
      <c r="K213" s="206"/>
      <c r="L213" s="11">
        <f t="shared" si="96"/>
        <v>344.6</v>
      </c>
      <c r="M213" s="11">
        <f t="shared" si="97"/>
        <v>344.6</v>
      </c>
      <c r="N213" s="11">
        <f t="shared" si="98"/>
        <v>236.6</v>
      </c>
      <c r="O213" s="11">
        <f t="shared" si="99"/>
        <v>0</v>
      </c>
    </row>
    <row r="214" spans="1:17" ht="15.95" customHeight="1" x14ac:dyDescent="0.25">
      <c r="A214" s="54" t="s">
        <v>143</v>
      </c>
      <c r="B214" s="44" t="s">
        <v>179</v>
      </c>
      <c r="C214" s="78"/>
      <c r="D214" s="264">
        <f>D198+D199+D200+D201+D202+D203+D204+D205+D206+D207+D208+D209+D210+D211+D212+D213</f>
        <v>2737.1</v>
      </c>
      <c r="E214" s="23">
        <f>E198+E199+E200+E201+E202+E203+E204+E205+E206+E207+E208+E209+E210+E211+E212+E213</f>
        <v>2117.1000000000004</v>
      </c>
      <c r="F214" s="23">
        <f>F198+F199+F200+F201+F202+F203+F204+F205+F206+F207+F208+F209+F210+F211+F212+F213</f>
        <v>1107.5999999999999</v>
      </c>
      <c r="G214" s="23">
        <f>G198+G199+G200+G201+G202+G203+G204+G205+G206+G207+G208+G209+G210+G211+G212+G213</f>
        <v>620</v>
      </c>
      <c r="H214" s="9">
        <f>H198+H199+H200+H201+H202+H203+H204+H205+H206+H207+H208+H209+H210+H211+H212+H213</f>
        <v>6.3000000000000007</v>
      </c>
      <c r="I214" s="9">
        <f t="shared" ref="I214:K214" si="105">I198+I199+I200+I201+I202+I203+I204+I205+I206+I207+I208+I209+I210+I211+I212+I213</f>
        <v>20.9</v>
      </c>
      <c r="J214" s="9">
        <f t="shared" si="105"/>
        <v>7.7999999999999989</v>
      </c>
      <c r="K214" s="9">
        <f t="shared" si="105"/>
        <v>-14.6</v>
      </c>
      <c r="L214" s="44">
        <f>M214+O214</f>
        <v>2743.4</v>
      </c>
      <c r="M214" s="44">
        <f>M198+M199+M200+M201+M202+M203+M204+M205+M206+M207+M208+M209+M210+M211+M212+M213</f>
        <v>2138</v>
      </c>
      <c r="N214" s="44">
        <f t="shared" ref="N214:O214" si="106">N198+N199+N200+N201+N202+N203+N204+N205+N206+N207+N208+N209+N210+N211+N212+N213</f>
        <v>1115.3999999999999</v>
      </c>
      <c r="O214" s="44">
        <f t="shared" si="106"/>
        <v>605.4</v>
      </c>
    </row>
    <row r="215" spans="1:17" ht="17.25" customHeight="1" x14ac:dyDescent="0.25">
      <c r="A215" s="32" t="s">
        <v>144</v>
      </c>
      <c r="B215" s="600" t="s">
        <v>68</v>
      </c>
      <c r="C215" s="601"/>
      <c r="D215" s="601"/>
      <c r="E215" s="601"/>
      <c r="F215" s="601"/>
      <c r="G215" s="601"/>
      <c r="H215" s="601"/>
      <c r="I215" s="601"/>
      <c r="J215" s="601"/>
      <c r="K215" s="601"/>
      <c r="L215" s="601"/>
      <c r="M215" s="601"/>
      <c r="N215" s="601"/>
      <c r="O215" s="602"/>
    </row>
    <row r="216" spans="1:17" ht="17.25" customHeight="1" x14ac:dyDescent="0.25">
      <c r="A216" s="32" t="s">
        <v>145</v>
      </c>
      <c r="B216" s="6" t="s">
        <v>20</v>
      </c>
      <c r="C216" s="181"/>
      <c r="D216" s="16">
        <f t="shared" ref="D216:D218" si="107">E216+G216</f>
        <v>2008.4</v>
      </c>
      <c r="E216" s="16">
        <f>E217+E218</f>
        <v>1978.4</v>
      </c>
      <c r="F216" s="16">
        <f t="shared" ref="F216:G216" si="108">F217+F218</f>
        <v>0</v>
      </c>
      <c r="G216" s="16">
        <f t="shared" si="108"/>
        <v>30</v>
      </c>
      <c r="H216" s="9">
        <f t="shared" ref="H216:H218" si="109">I216+K216</f>
        <v>0</v>
      </c>
      <c r="I216" s="10">
        <f t="shared" ref="I216" si="110">I217+I218</f>
        <v>-6.4</v>
      </c>
      <c r="J216" s="10">
        <f t="shared" ref="J216" si="111">J217+J218</f>
        <v>0</v>
      </c>
      <c r="K216" s="10">
        <f t="shared" ref="K216" si="112">K217+K218</f>
        <v>6.4</v>
      </c>
      <c r="L216" s="11">
        <f t="shared" ref="L216:L218" si="113">M216+O216</f>
        <v>2008.4</v>
      </c>
      <c r="M216" s="11">
        <f t="shared" ref="M216" si="114">M217+M218</f>
        <v>1972</v>
      </c>
      <c r="N216" s="11">
        <f t="shared" ref="N216" si="115">N217+N218</f>
        <v>0</v>
      </c>
      <c r="O216" s="11">
        <f t="shared" ref="O216" si="116">O217+O218</f>
        <v>36.4</v>
      </c>
    </row>
    <row r="217" spans="1:17" x14ac:dyDescent="0.25">
      <c r="A217" s="40"/>
      <c r="B217" s="6"/>
      <c r="C217" s="15" t="s">
        <v>32</v>
      </c>
      <c r="D217" s="16">
        <f t="shared" si="107"/>
        <v>5</v>
      </c>
      <c r="E217" s="16">
        <v>5</v>
      </c>
      <c r="F217" s="16"/>
      <c r="G217" s="16"/>
      <c r="H217" s="9">
        <f t="shared" si="109"/>
        <v>0</v>
      </c>
      <c r="I217" s="10"/>
      <c r="J217" s="10"/>
      <c r="K217" s="206"/>
      <c r="L217" s="12">
        <f t="shared" si="113"/>
        <v>5</v>
      </c>
      <c r="M217" s="12">
        <f t="shared" ref="M217" si="117">E217+I217</f>
        <v>5</v>
      </c>
      <c r="N217" s="12">
        <f t="shared" ref="N217" si="118">F217+J217</f>
        <v>0</v>
      </c>
      <c r="O217" s="12">
        <f t="shared" ref="O217" si="119">G217+K217</f>
        <v>0</v>
      </c>
    </row>
    <row r="218" spans="1:17" ht="17.25" customHeight="1" x14ac:dyDescent="0.25">
      <c r="A218" s="40"/>
      <c r="B218" s="6"/>
      <c r="C218" s="181" t="s">
        <v>24</v>
      </c>
      <c r="D218" s="16">
        <f t="shared" si="107"/>
        <v>2003.4</v>
      </c>
      <c r="E218" s="16">
        <f t="shared" ref="E218" si="120">E219+E220</f>
        <v>1973.4</v>
      </c>
      <c r="F218" s="16">
        <f t="shared" ref="F218:G218" si="121">F219+F220</f>
        <v>0</v>
      </c>
      <c r="G218" s="16">
        <f t="shared" si="121"/>
        <v>30</v>
      </c>
      <c r="H218" s="9">
        <f t="shared" si="109"/>
        <v>0</v>
      </c>
      <c r="I218" s="9">
        <f>I219+I220</f>
        <v>-6.4</v>
      </c>
      <c r="J218" s="9">
        <f t="shared" ref="J218:K218" si="122">J219+J220</f>
        <v>0</v>
      </c>
      <c r="K218" s="9">
        <f t="shared" si="122"/>
        <v>6.4</v>
      </c>
      <c r="L218" s="11">
        <f t="shared" si="113"/>
        <v>2003.4</v>
      </c>
      <c r="M218" s="11">
        <f t="shared" ref="M218" si="123">M219+M220</f>
        <v>1967</v>
      </c>
      <c r="N218" s="11">
        <f t="shared" ref="N218" si="124">N219+N220</f>
        <v>0</v>
      </c>
      <c r="O218" s="11">
        <f t="shared" ref="O218" si="125">O219+O220</f>
        <v>36.4</v>
      </c>
    </row>
    <row r="219" spans="1:17" hidden="1" x14ac:dyDescent="0.25">
      <c r="A219" s="40"/>
      <c r="B219" s="265" t="s">
        <v>8</v>
      </c>
      <c r="C219" s="251"/>
      <c r="D219" s="253">
        <f t="shared" ref="D219:D224" si="126">E219+G219</f>
        <v>1444.4</v>
      </c>
      <c r="E219" s="253">
        <v>1414.4</v>
      </c>
      <c r="F219" s="253"/>
      <c r="G219" s="253">
        <v>30</v>
      </c>
      <c r="H219" s="253">
        <f t="shared" ref="H219:H224" si="127">I219+K219</f>
        <v>0</v>
      </c>
      <c r="I219" s="253">
        <v>-6.4</v>
      </c>
      <c r="J219" s="253"/>
      <c r="K219" s="253">
        <v>6.4</v>
      </c>
      <c r="L219" s="253">
        <f t="shared" ref="L219:L224" si="128">M219+O219</f>
        <v>1444.4</v>
      </c>
      <c r="M219" s="253">
        <f t="shared" ref="M219:M224" si="129">E219+I219</f>
        <v>1408</v>
      </c>
      <c r="N219" s="253">
        <f t="shared" ref="N219:N224" si="130">F219+J219</f>
        <v>0</v>
      </c>
      <c r="O219" s="253">
        <f t="shared" ref="O219:O224" si="131">G219+K219</f>
        <v>36.4</v>
      </c>
    </row>
    <row r="220" spans="1:17" x14ac:dyDescent="0.25">
      <c r="A220" s="242"/>
      <c r="B220" s="266" t="s">
        <v>159</v>
      </c>
      <c r="C220" s="182"/>
      <c r="D220" s="248">
        <f t="shared" si="126"/>
        <v>559</v>
      </c>
      <c r="E220" s="16">
        <v>559</v>
      </c>
      <c r="F220" s="16"/>
      <c r="G220" s="16"/>
      <c r="H220" s="9">
        <f t="shared" si="127"/>
        <v>0</v>
      </c>
      <c r="I220" s="10"/>
      <c r="J220" s="10"/>
      <c r="K220" s="206"/>
      <c r="L220" s="12">
        <f t="shared" si="128"/>
        <v>559</v>
      </c>
      <c r="M220" s="12">
        <f t="shared" si="129"/>
        <v>559</v>
      </c>
      <c r="N220" s="12">
        <f t="shared" si="130"/>
        <v>0</v>
      </c>
      <c r="O220" s="12">
        <f t="shared" si="131"/>
        <v>0</v>
      </c>
    </row>
    <row r="221" spans="1:17" ht="15" customHeight="1" x14ac:dyDescent="0.25">
      <c r="A221" s="13" t="s">
        <v>146</v>
      </c>
      <c r="B221" s="80" t="s">
        <v>52</v>
      </c>
      <c r="C221" s="81" t="s">
        <v>24</v>
      </c>
      <c r="D221" s="16">
        <f t="shared" si="126"/>
        <v>242.2</v>
      </c>
      <c r="E221" s="16">
        <v>242.2</v>
      </c>
      <c r="F221" s="16">
        <v>157.5</v>
      </c>
      <c r="G221" s="16"/>
      <c r="H221" s="9">
        <f t="shared" si="127"/>
        <v>-3.6</v>
      </c>
      <c r="I221" s="10">
        <v>-3.6</v>
      </c>
      <c r="J221" s="10">
        <v>4.0999999999999996</v>
      </c>
      <c r="K221" s="206"/>
      <c r="L221" s="12">
        <f t="shared" si="128"/>
        <v>238.6</v>
      </c>
      <c r="M221" s="12">
        <f t="shared" si="129"/>
        <v>238.6</v>
      </c>
      <c r="N221" s="12">
        <f t="shared" si="130"/>
        <v>161.6</v>
      </c>
      <c r="O221" s="12">
        <f t="shared" si="131"/>
        <v>0</v>
      </c>
    </row>
    <row r="222" spans="1:17" ht="15" customHeight="1" x14ac:dyDescent="0.25">
      <c r="A222" s="19" t="s">
        <v>147</v>
      </c>
      <c r="B222" s="29" t="s">
        <v>53</v>
      </c>
      <c r="C222" s="30" t="s">
        <v>24</v>
      </c>
      <c r="D222" s="16">
        <f t="shared" si="126"/>
        <v>439.1</v>
      </c>
      <c r="E222" s="16">
        <v>439.1</v>
      </c>
      <c r="F222" s="16">
        <v>321.2</v>
      </c>
      <c r="G222" s="16"/>
      <c r="H222" s="9">
        <f t="shared" si="127"/>
        <v>-2.6</v>
      </c>
      <c r="I222" s="10">
        <v>-2.6</v>
      </c>
      <c r="J222" s="10">
        <v>4.2</v>
      </c>
      <c r="K222" s="206"/>
      <c r="L222" s="12">
        <f t="shared" si="128"/>
        <v>436.5</v>
      </c>
      <c r="M222" s="12">
        <f t="shared" si="129"/>
        <v>436.5</v>
      </c>
      <c r="N222" s="12">
        <f t="shared" si="130"/>
        <v>325.39999999999998</v>
      </c>
      <c r="O222" s="12">
        <f t="shared" si="131"/>
        <v>0</v>
      </c>
    </row>
    <row r="223" spans="1:17" ht="15" customHeight="1" x14ac:dyDescent="0.25">
      <c r="A223" s="38" t="s">
        <v>148</v>
      </c>
      <c r="B223" s="29" t="s">
        <v>167</v>
      </c>
      <c r="C223" s="30" t="s">
        <v>24</v>
      </c>
      <c r="D223" s="16">
        <f t="shared" si="126"/>
        <v>38.799999999999997</v>
      </c>
      <c r="E223" s="16">
        <v>38.799999999999997</v>
      </c>
      <c r="F223" s="16">
        <v>29.7</v>
      </c>
      <c r="G223" s="16"/>
      <c r="H223" s="9">
        <f t="shared" si="127"/>
        <v>0</v>
      </c>
      <c r="I223" s="10"/>
      <c r="J223" s="10"/>
      <c r="K223" s="206"/>
      <c r="L223" s="12">
        <f t="shared" si="128"/>
        <v>38.799999999999997</v>
      </c>
      <c r="M223" s="12">
        <f t="shared" si="129"/>
        <v>38.799999999999997</v>
      </c>
      <c r="N223" s="12">
        <f t="shared" si="130"/>
        <v>29.7</v>
      </c>
      <c r="O223" s="12">
        <f t="shared" si="131"/>
        <v>0</v>
      </c>
    </row>
    <row r="224" spans="1:17" s="37" customFormat="1" ht="15" customHeight="1" x14ac:dyDescent="0.25">
      <c r="A224" s="13" t="s">
        <v>149</v>
      </c>
      <c r="B224" s="12" t="s">
        <v>69</v>
      </c>
      <c r="C224" s="30" t="s">
        <v>24</v>
      </c>
      <c r="D224" s="16">
        <f t="shared" si="126"/>
        <v>538.4</v>
      </c>
      <c r="E224" s="16">
        <v>538.4</v>
      </c>
      <c r="F224" s="16">
        <v>330.4</v>
      </c>
      <c r="G224" s="16"/>
      <c r="H224" s="9">
        <f t="shared" si="127"/>
        <v>0</v>
      </c>
      <c r="I224" s="10"/>
      <c r="J224" s="10">
        <v>25.5</v>
      </c>
      <c r="K224" s="206"/>
      <c r="L224" s="12">
        <f t="shared" si="128"/>
        <v>538.4</v>
      </c>
      <c r="M224" s="12">
        <f t="shared" si="129"/>
        <v>538.4</v>
      </c>
      <c r="N224" s="12">
        <f t="shared" si="130"/>
        <v>355.9</v>
      </c>
      <c r="O224" s="12">
        <f t="shared" si="131"/>
        <v>0</v>
      </c>
      <c r="P224" s="2"/>
      <c r="Q224" s="2"/>
    </row>
    <row r="225" spans="1:17" s="37" customFormat="1" ht="15" customHeight="1" x14ac:dyDescent="0.25">
      <c r="A225" s="19" t="s">
        <v>150</v>
      </c>
      <c r="B225" s="12" t="s">
        <v>567</v>
      </c>
      <c r="C225" s="30" t="s">
        <v>24</v>
      </c>
      <c r="D225" s="16">
        <f t="shared" ref="D225" si="132">E225+G225</f>
        <v>74.599999999999994</v>
      </c>
      <c r="E225" s="16">
        <v>74.599999999999994</v>
      </c>
      <c r="F225" s="16">
        <v>53.6</v>
      </c>
      <c r="G225" s="16"/>
      <c r="H225" s="9">
        <f t="shared" ref="H225" si="133">I225+K225</f>
        <v>0</v>
      </c>
      <c r="I225" s="10"/>
      <c r="J225" s="10"/>
      <c r="K225" s="206"/>
      <c r="L225" s="12">
        <f t="shared" ref="L225" si="134">M225+O225</f>
        <v>74.599999999999994</v>
      </c>
      <c r="M225" s="12">
        <f t="shared" ref="M225" si="135">E225+I225</f>
        <v>74.599999999999994</v>
      </c>
      <c r="N225" s="12">
        <f t="shared" ref="N225" si="136">F225+J225</f>
        <v>53.6</v>
      </c>
      <c r="O225" s="12">
        <f t="shared" ref="O225" si="137">G225+K225</f>
        <v>0</v>
      </c>
      <c r="P225" s="2"/>
      <c r="Q225" s="2"/>
    </row>
    <row r="226" spans="1:17" ht="15.95" customHeight="1" x14ac:dyDescent="0.25">
      <c r="A226" s="54" t="s">
        <v>151</v>
      </c>
      <c r="B226" s="245" t="s">
        <v>180</v>
      </c>
      <c r="C226" s="25"/>
      <c r="D226" s="23">
        <f>D216+D221+D222+D223+D224+D225</f>
        <v>3341.5</v>
      </c>
      <c r="E226" s="23">
        <f>E216+E221+E222+E223+E224+E225</f>
        <v>3311.5</v>
      </c>
      <c r="F226" s="23">
        <f t="shared" ref="F226:G226" si="138">F216+F221+F222+F223+F224+F225</f>
        <v>892.4</v>
      </c>
      <c r="G226" s="23">
        <f t="shared" si="138"/>
        <v>30</v>
      </c>
      <c r="H226" s="24">
        <f t="shared" ref="H226" si="139">H216+H221+H222+H223+H224</f>
        <v>-6.2</v>
      </c>
      <c r="I226" s="24">
        <f t="shared" ref="I226" si="140">I216+I221+I222+I223+I224+I225</f>
        <v>-12.6</v>
      </c>
      <c r="J226" s="24">
        <f t="shared" ref="J226" si="141">J216+J221+J222+J223+J224+J225</f>
        <v>33.799999999999997</v>
      </c>
      <c r="K226" s="257">
        <f t="shared" ref="K226" si="142">K216+K221+K222+K223+K224+K225</f>
        <v>6.4</v>
      </c>
      <c r="L226" s="44">
        <f>M226+O226</f>
        <v>3335.3</v>
      </c>
      <c r="M226" s="49">
        <f t="shared" ref="M226:O226" si="143">M216+M221+M222+M223+M224+M225</f>
        <v>3298.9</v>
      </c>
      <c r="N226" s="49">
        <f t="shared" si="143"/>
        <v>926.2</v>
      </c>
      <c r="O226" s="49">
        <f t="shared" si="143"/>
        <v>36.4</v>
      </c>
    </row>
    <row r="227" spans="1:17" ht="15.95" customHeight="1" x14ac:dyDescent="0.25">
      <c r="A227" s="54" t="s">
        <v>463</v>
      </c>
      <c r="B227" s="188" t="s">
        <v>172</v>
      </c>
      <c r="C227" s="46"/>
      <c r="D227" s="23">
        <f>E227+G227</f>
        <v>21217.800000000003</v>
      </c>
      <c r="E227" s="23">
        <f>E93+E147+E151+E191+E196+E214+E226</f>
        <v>18537.300000000003</v>
      </c>
      <c r="F227" s="23">
        <f t="shared" ref="F227:G227" si="144">F93+F147+F151+F191+F196+F214+F226</f>
        <v>7626.2999999999993</v>
      </c>
      <c r="G227" s="23">
        <f t="shared" si="144"/>
        <v>2680.5</v>
      </c>
      <c r="H227" s="24">
        <f t="shared" ref="H227" si="145">I227+K227</f>
        <v>6.2000000000000082</v>
      </c>
      <c r="I227" s="24">
        <f t="shared" ref="I227:K227" si="146">I93+I147+I151+I191+I196+I214+I226</f>
        <v>21.100000000000009</v>
      </c>
      <c r="J227" s="24">
        <f t="shared" si="146"/>
        <v>31.9</v>
      </c>
      <c r="K227" s="24">
        <f t="shared" si="146"/>
        <v>-14.9</v>
      </c>
      <c r="L227" s="49">
        <f t="shared" ref="L227" si="147">M227+O227</f>
        <v>21224</v>
      </c>
      <c r="M227" s="49">
        <f t="shared" ref="M227:O227" si="148">M93+M147+M151+M191+M196+M214+M226</f>
        <v>18558.400000000001</v>
      </c>
      <c r="N227" s="49">
        <f t="shared" si="148"/>
        <v>7658.2</v>
      </c>
      <c r="O227" s="49">
        <f t="shared" si="148"/>
        <v>2665.6</v>
      </c>
      <c r="P227" s="23">
        <f t="shared" ref="P227" si="149">Q227+S227</f>
        <v>0</v>
      </c>
      <c r="Q227" s="23">
        <f t="shared" ref="Q227" si="150">Q93+Q147+Q151+Q191+Q196+Q214+Q226</f>
        <v>0</v>
      </c>
    </row>
    <row r="228" spans="1:17" ht="15.95" customHeight="1" x14ac:dyDescent="0.25">
      <c r="A228" s="268"/>
      <c r="B228" s="228" t="s">
        <v>204</v>
      </c>
      <c r="C228" s="46"/>
      <c r="D228" s="23"/>
      <c r="E228" s="23"/>
      <c r="F228" s="23"/>
      <c r="G228" s="23"/>
      <c r="H228" s="9"/>
      <c r="I228" s="10"/>
      <c r="J228" s="10"/>
      <c r="K228" s="206"/>
      <c r="L228" s="49"/>
      <c r="M228" s="49"/>
      <c r="N228" s="49"/>
      <c r="O228" s="49"/>
    </row>
    <row r="229" spans="1:17" s="37" customFormat="1" ht="15.95" customHeight="1" x14ac:dyDescent="0.25">
      <c r="A229" s="99"/>
      <c r="B229" s="269" t="s">
        <v>348</v>
      </c>
      <c r="C229" s="25"/>
      <c r="D229" s="96">
        <f>E229+G229</f>
        <v>580</v>
      </c>
      <c r="E229" s="96">
        <f>E26+E30+E220</f>
        <v>580</v>
      </c>
      <c r="F229" s="96">
        <f>F26+F30+F220</f>
        <v>16</v>
      </c>
      <c r="G229" s="96">
        <f>G26+G30+G220</f>
        <v>0</v>
      </c>
      <c r="H229" s="199">
        <f t="shared" ref="H229" si="151">I229+K229</f>
        <v>0</v>
      </c>
      <c r="I229" s="100">
        <f>I26+I30+I220</f>
        <v>0</v>
      </c>
      <c r="J229" s="100">
        <f>J26+J30+J220</f>
        <v>0</v>
      </c>
      <c r="K229" s="267">
        <f>K26+K30+K220</f>
        <v>0</v>
      </c>
      <c r="L229" s="101">
        <f t="shared" ref="L229" si="152">M229+O229</f>
        <v>580</v>
      </c>
      <c r="M229" s="101">
        <f>M26+M30+M220</f>
        <v>580</v>
      </c>
      <c r="N229" s="101">
        <f>N26+N30+N220</f>
        <v>16</v>
      </c>
      <c r="O229" s="101">
        <f>O26+O30+O220</f>
        <v>0</v>
      </c>
      <c r="P229" s="2"/>
      <c r="Q229" s="2"/>
    </row>
    <row r="230" spans="1:17" s="37" customFormat="1" ht="27.95" customHeight="1" x14ac:dyDescent="0.25">
      <c r="A230" s="209"/>
      <c r="B230" s="201" t="s">
        <v>60</v>
      </c>
      <c r="C230" s="25"/>
      <c r="D230" s="96">
        <f>E230+G230</f>
        <v>1240</v>
      </c>
      <c r="E230" s="96">
        <f>E100</f>
        <v>1240</v>
      </c>
      <c r="F230" s="96">
        <f>F100</f>
        <v>0</v>
      </c>
      <c r="G230" s="96">
        <f>G100</f>
        <v>0</v>
      </c>
      <c r="H230" s="199">
        <f>I230+K230</f>
        <v>0</v>
      </c>
      <c r="I230" s="100">
        <f>I100</f>
        <v>0</v>
      </c>
      <c r="J230" s="100">
        <f>J100</f>
        <v>0</v>
      </c>
      <c r="K230" s="267">
        <f>K100</f>
        <v>0</v>
      </c>
      <c r="L230" s="101">
        <f>M230+O230</f>
        <v>1240</v>
      </c>
      <c r="M230" s="101">
        <f>M100</f>
        <v>1240</v>
      </c>
      <c r="N230" s="101">
        <f>N100</f>
        <v>0</v>
      </c>
      <c r="O230" s="101">
        <f>O100</f>
        <v>0</v>
      </c>
      <c r="P230" s="2"/>
      <c r="Q230" s="2"/>
    </row>
    <row r="231" spans="1:17" x14ac:dyDescent="0.25">
      <c r="A231" s="6"/>
      <c r="B231" s="50"/>
      <c r="C231" s="51"/>
      <c r="D231" s="50"/>
      <c r="E231" s="50"/>
      <c r="F231" s="50"/>
      <c r="G231" s="50"/>
      <c r="H231" s="50"/>
      <c r="I231" s="50"/>
      <c r="J231" s="50"/>
      <c r="K231" s="50"/>
      <c r="L231" s="50"/>
      <c r="M231" s="50"/>
      <c r="N231" s="50"/>
      <c r="O231" s="6"/>
    </row>
    <row r="232" spans="1:17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  <c r="P232" s="70" t="s">
        <v>305</v>
      </c>
      <c r="Q232" s="71">
        <f>SUMIF(C24:C224,1,L24:L224)</f>
        <v>4483.3999999999996</v>
      </c>
    </row>
    <row r="233" spans="1:17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  <c r="P233" s="70" t="s">
        <v>306</v>
      </c>
      <c r="Q233" s="71">
        <f>SUMIF(C24:C224,2,L24:L224)</f>
        <v>0</v>
      </c>
    </row>
    <row r="234" spans="1:17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  <c r="P234" s="70" t="s">
        <v>307</v>
      </c>
      <c r="Q234" s="71">
        <f>SUMIF(C24:C224,3,L24:L224)</f>
        <v>74.699999999999989</v>
      </c>
    </row>
    <row r="235" spans="1:17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  <c r="P235" s="70" t="s">
        <v>308</v>
      </c>
      <c r="Q235" s="71">
        <f>SUMIF(C24:C224,4,L24:L224)</f>
        <v>883.40000000000009</v>
      </c>
    </row>
    <row r="236" spans="1:17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  <c r="P236" s="70" t="s">
        <v>311</v>
      </c>
      <c r="Q236" s="71">
        <f>SUMIF(C27:C226,5,L27:L226)</f>
        <v>1817.8999999999999</v>
      </c>
    </row>
    <row r="237" spans="1:17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  <c r="P237" s="70" t="s">
        <v>309</v>
      </c>
      <c r="Q237" s="71">
        <f>SUMIF(C24:C224,6,L24:L224)</f>
        <v>1405</v>
      </c>
    </row>
    <row r="238" spans="1:17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  <c r="P238" s="70" t="s">
        <v>310</v>
      </c>
      <c r="Q238" s="71">
        <f>SUMIF(C24:C224,7,L24:L224)</f>
        <v>119.8</v>
      </c>
    </row>
    <row r="239" spans="1:17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  <c r="P239" s="70" t="s">
        <v>312</v>
      </c>
      <c r="Q239" s="71">
        <f>SUMIF(C24:C224,8,L24:L224)</f>
        <v>2820.2</v>
      </c>
    </row>
    <row r="240" spans="1:17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  <c r="P240" s="70" t="s">
        <v>313</v>
      </c>
      <c r="Q240" s="71">
        <f>SUMIF(C24:C224,9,L24:L224)</f>
        <v>6115.0000000000018</v>
      </c>
    </row>
    <row r="241" spans="1:17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  <c r="P241" s="70" t="s">
        <v>314</v>
      </c>
      <c r="Q241" s="71">
        <f>SUMIF(C24:C225,10,L24:L225)</f>
        <v>3504.6000000000004</v>
      </c>
    </row>
    <row r="242" spans="1:17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  <c r="P242" s="75" t="s">
        <v>172</v>
      </c>
      <c r="Q242" s="76">
        <f>SUM(Q232:Q241)</f>
        <v>21224</v>
      </c>
    </row>
    <row r="243" spans="1:17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  <c r="P243" s="77"/>
      <c r="Q243" s="77"/>
    </row>
    <row r="244" spans="1:17" x14ac:dyDescent="0.25">
      <c r="A244" s="6"/>
      <c r="B244" s="6"/>
      <c r="C244" s="5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  <c r="P244" s="77"/>
      <c r="Q244" s="77">
        <f>Q242-L227</f>
        <v>0</v>
      </c>
    </row>
    <row r="245" spans="1:17" x14ac:dyDescent="0.25">
      <c r="A245" s="6"/>
      <c r="B245" s="6"/>
      <c r="C245" s="5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7" x14ac:dyDescent="0.25">
      <c r="A246" s="6"/>
      <c r="B246" s="6"/>
      <c r="C246" s="5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7" x14ac:dyDescent="0.25">
      <c r="A247" s="6"/>
      <c r="B247" s="6"/>
      <c r="C247" s="5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7" x14ac:dyDescent="0.25">
      <c r="A248" s="6"/>
      <c r="B248" s="6"/>
      <c r="C248" s="52"/>
      <c r="D248" s="6"/>
      <c r="E248" s="6"/>
      <c r="F248" s="6"/>
      <c r="G248" s="6"/>
      <c r="H248" s="6"/>
      <c r="I248" s="6"/>
      <c r="J248" s="6"/>
      <c r="K248" s="6"/>
      <c r="L248" s="6"/>
      <c r="M248" s="6"/>
      <c r="N248" s="6"/>
      <c r="O248" s="6"/>
    </row>
    <row r="249" spans="1:17" x14ac:dyDescent="0.25">
      <c r="A249" s="6"/>
      <c r="B249" s="6"/>
      <c r="C249" s="52"/>
      <c r="D249" s="6"/>
      <c r="E249" s="6"/>
      <c r="F249" s="6"/>
      <c r="G249" s="6"/>
      <c r="H249" s="6"/>
      <c r="I249" s="6"/>
      <c r="J249" s="6"/>
      <c r="K249" s="6"/>
      <c r="L249" s="6"/>
      <c r="M249" s="6"/>
      <c r="N249" s="6"/>
      <c r="O249" s="6"/>
    </row>
    <row r="250" spans="1:17" x14ac:dyDescent="0.25">
      <c r="A250" s="6"/>
      <c r="B250" s="6"/>
      <c r="C250" s="52"/>
      <c r="D250" s="6"/>
      <c r="E250" s="6"/>
      <c r="F250" s="6"/>
      <c r="G250" s="6"/>
      <c r="H250" s="6"/>
      <c r="I250" s="6"/>
      <c r="J250" s="6"/>
      <c r="K250" s="6"/>
      <c r="L250" s="6"/>
      <c r="M250" s="6"/>
      <c r="N250" s="6"/>
      <c r="O250" s="6"/>
    </row>
    <row r="251" spans="1:17" x14ac:dyDescent="0.25">
      <c r="A251" s="6"/>
      <c r="B251" s="6"/>
      <c r="C251" s="52"/>
      <c r="D251" s="6"/>
      <c r="E251" s="6"/>
      <c r="F251" s="6"/>
      <c r="G251" s="6"/>
      <c r="H251" s="6"/>
      <c r="I251" s="6"/>
      <c r="J251" s="6"/>
      <c r="K251" s="6"/>
      <c r="L251" s="6"/>
      <c r="M251" s="6"/>
      <c r="N251" s="6"/>
      <c r="O251" s="6"/>
    </row>
    <row r="252" spans="1:17" x14ac:dyDescent="0.25">
      <c r="A252" s="6"/>
      <c r="B252" s="6"/>
      <c r="C252" s="52"/>
      <c r="D252" s="6"/>
      <c r="E252" s="6"/>
      <c r="F252" s="6"/>
      <c r="G252" s="6"/>
      <c r="H252" s="6"/>
      <c r="I252" s="6"/>
      <c r="J252" s="6"/>
      <c r="K252" s="6"/>
      <c r="L252" s="6"/>
      <c r="M252" s="6"/>
      <c r="N252" s="6"/>
      <c r="O252" s="6"/>
    </row>
    <row r="253" spans="1:17" x14ac:dyDescent="0.25">
      <c r="A253" s="6"/>
      <c r="B253" s="6"/>
      <c r="C253" s="52"/>
      <c r="D253" s="6"/>
      <c r="E253" s="6"/>
      <c r="F253" s="6"/>
      <c r="G253" s="6"/>
      <c r="H253" s="6"/>
      <c r="I253" s="6"/>
      <c r="J253" s="6"/>
      <c r="K253" s="6"/>
      <c r="L253" s="6"/>
      <c r="M253" s="6"/>
      <c r="N253" s="6"/>
      <c r="O253" s="6"/>
    </row>
    <row r="254" spans="1:17" x14ac:dyDescent="0.25">
      <c r="A254" s="6"/>
      <c r="B254" s="6"/>
      <c r="C254" s="52"/>
      <c r="D254" s="6"/>
      <c r="E254" s="6"/>
      <c r="F254" s="6"/>
      <c r="G254" s="6"/>
      <c r="H254" s="6"/>
      <c r="I254" s="6"/>
      <c r="J254" s="6"/>
      <c r="K254" s="6"/>
      <c r="L254" s="6"/>
      <c r="M254" s="6"/>
      <c r="N254" s="6"/>
      <c r="O254" s="6"/>
    </row>
    <row r="255" spans="1:17" x14ac:dyDescent="0.25">
      <c r="A255" s="6"/>
      <c r="B255" s="6"/>
      <c r="C255" s="52"/>
      <c r="D255" s="6"/>
      <c r="E255" s="6"/>
      <c r="F255" s="6"/>
      <c r="G255" s="6"/>
      <c r="H255" s="6"/>
      <c r="I255" s="6"/>
      <c r="J255" s="6"/>
      <c r="K255" s="6"/>
      <c r="L255" s="6"/>
      <c r="M255" s="6"/>
      <c r="N255" s="6"/>
      <c r="O255" s="6"/>
    </row>
    <row r="256" spans="1:17" x14ac:dyDescent="0.25">
      <c r="A256" s="6"/>
      <c r="B256" s="6"/>
      <c r="C256" s="52"/>
      <c r="D256" s="6"/>
      <c r="E256" s="6"/>
      <c r="F256" s="6"/>
      <c r="G256" s="6"/>
      <c r="H256" s="6"/>
      <c r="I256" s="6"/>
      <c r="J256" s="6"/>
      <c r="K256" s="6"/>
      <c r="L256" s="6"/>
      <c r="M256" s="6"/>
      <c r="N256" s="6"/>
      <c r="O256" s="6"/>
    </row>
    <row r="257" spans="1:15" x14ac:dyDescent="0.25">
      <c r="A257" s="6"/>
      <c r="B257" s="6"/>
      <c r="C257" s="52"/>
      <c r="D257" s="6"/>
      <c r="E257" s="6"/>
      <c r="F257" s="6"/>
      <c r="G257" s="6"/>
      <c r="H257" s="6"/>
      <c r="I257" s="6"/>
      <c r="J257" s="6"/>
      <c r="K257" s="6"/>
      <c r="L257" s="6"/>
      <c r="M257" s="6"/>
      <c r="N257" s="6"/>
      <c r="O257" s="6"/>
    </row>
    <row r="258" spans="1:15" x14ac:dyDescent="0.25">
      <c r="A258" s="6"/>
      <c r="B258" s="6"/>
      <c r="C258" s="52"/>
      <c r="D258" s="6"/>
      <c r="E258" s="6"/>
      <c r="F258" s="6"/>
      <c r="G258" s="6"/>
      <c r="H258" s="6"/>
      <c r="I258" s="6"/>
      <c r="J258" s="6"/>
      <c r="K258" s="6"/>
      <c r="L258" s="6"/>
      <c r="M258" s="6"/>
      <c r="N258" s="6"/>
      <c r="O258" s="6"/>
    </row>
    <row r="259" spans="1:15" x14ac:dyDescent="0.25">
      <c r="A259" s="6"/>
      <c r="B259" s="6"/>
      <c r="C259" s="52"/>
      <c r="D259" s="6"/>
      <c r="E259" s="6"/>
      <c r="F259" s="6"/>
      <c r="G259" s="6"/>
      <c r="H259" s="6"/>
      <c r="I259" s="6"/>
      <c r="J259" s="6"/>
      <c r="K259" s="6"/>
      <c r="L259" s="6"/>
      <c r="M259" s="6"/>
      <c r="N259" s="6"/>
      <c r="O259" s="6"/>
    </row>
    <row r="260" spans="1:15" x14ac:dyDescent="0.25">
      <c r="A260" s="6"/>
      <c r="B260" s="6"/>
      <c r="C260" s="52"/>
      <c r="D260" s="6"/>
      <c r="E260" s="6"/>
      <c r="F260" s="6"/>
      <c r="G260" s="6"/>
      <c r="H260" s="6"/>
      <c r="I260" s="6"/>
      <c r="J260" s="6"/>
      <c r="K260" s="6"/>
      <c r="L260" s="6"/>
      <c r="M260" s="6"/>
      <c r="N260" s="6"/>
      <c r="O260" s="6"/>
    </row>
    <row r="261" spans="1:15" x14ac:dyDescent="0.25">
      <c r="A261" s="6"/>
      <c r="B261" s="6"/>
      <c r="C261" s="52"/>
      <c r="D261" s="6"/>
      <c r="E261" s="6"/>
      <c r="F261" s="6"/>
      <c r="G261" s="6"/>
      <c r="H261" s="6"/>
      <c r="I261" s="6"/>
      <c r="J261" s="6"/>
      <c r="K261" s="6"/>
      <c r="L261" s="6"/>
      <c r="M261" s="6"/>
      <c r="N261" s="6"/>
      <c r="O261" s="6"/>
    </row>
    <row r="262" spans="1:15" x14ac:dyDescent="0.25">
      <c r="A262" s="6"/>
      <c r="B262" s="6"/>
      <c r="C262" s="52"/>
      <c r="D262" s="6"/>
      <c r="E262" s="6"/>
      <c r="F262" s="6"/>
      <c r="G262" s="6"/>
      <c r="H262" s="6"/>
      <c r="I262" s="6"/>
      <c r="J262" s="6"/>
      <c r="K262" s="6"/>
      <c r="L262" s="6"/>
      <c r="M262" s="6"/>
      <c r="N262" s="6"/>
      <c r="O262" s="6"/>
    </row>
    <row r="263" spans="1:15" x14ac:dyDescent="0.25">
      <c r="A263" s="6"/>
      <c r="B263" s="6"/>
      <c r="C263" s="52"/>
      <c r="D263" s="6"/>
      <c r="E263" s="6"/>
      <c r="F263" s="6"/>
      <c r="G263" s="6"/>
      <c r="H263" s="6"/>
      <c r="I263" s="6"/>
      <c r="J263" s="6"/>
      <c r="K263" s="6"/>
      <c r="L263" s="6"/>
      <c r="M263" s="6"/>
      <c r="N263" s="6"/>
      <c r="O263" s="6"/>
    </row>
    <row r="264" spans="1:15" x14ac:dyDescent="0.25">
      <c r="A264" s="6"/>
      <c r="B264" s="6"/>
      <c r="C264" s="52"/>
      <c r="D264" s="6"/>
      <c r="E264" s="6"/>
      <c r="F264" s="6"/>
      <c r="G264" s="6"/>
      <c r="H264" s="6"/>
      <c r="I264" s="6"/>
      <c r="J264" s="6"/>
      <c r="K264" s="6"/>
      <c r="L264" s="6"/>
      <c r="M264" s="6"/>
      <c r="N264" s="6"/>
      <c r="O264" s="6"/>
    </row>
    <row r="265" spans="1:15" x14ac:dyDescent="0.25">
      <c r="A265" s="6"/>
      <c r="B265" s="6"/>
      <c r="C265" s="52"/>
      <c r="D265" s="6"/>
      <c r="E265" s="6"/>
      <c r="F265" s="6"/>
      <c r="G265" s="6"/>
      <c r="H265" s="6"/>
      <c r="I265" s="6"/>
      <c r="J265" s="6"/>
      <c r="K265" s="6"/>
      <c r="L265" s="6"/>
      <c r="M265" s="6"/>
      <c r="N265" s="6"/>
      <c r="O265" s="6"/>
    </row>
    <row r="266" spans="1:15" x14ac:dyDescent="0.25">
      <c r="A266" s="6"/>
      <c r="B266" s="6"/>
      <c r="C266" s="52"/>
      <c r="D266" s="6"/>
      <c r="E266" s="6"/>
      <c r="F266" s="6"/>
      <c r="G266" s="6"/>
      <c r="H266" s="6"/>
      <c r="I266" s="6"/>
      <c r="J266" s="6"/>
      <c r="K266" s="6"/>
      <c r="L266" s="6"/>
      <c r="M266" s="6"/>
      <c r="N266" s="6"/>
      <c r="O266" s="6"/>
    </row>
    <row r="267" spans="1:15" x14ac:dyDescent="0.25">
      <c r="A267" s="6"/>
      <c r="B267" s="6"/>
      <c r="C267" s="52"/>
      <c r="D267" s="6"/>
      <c r="E267" s="6"/>
      <c r="F267" s="6"/>
      <c r="G267" s="6"/>
      <c r="H267" s="6"/>
      <c r="I267" s="6"/>
      <c r="J267" s="6"/>
      <c r="K267" s="6"/>
      <c r="L267" s="6"/>
      <c r="M267" s="6"/>
      <c r="N267" s="6"/>
      <c r="O267" s="6"/>
    </row>
    <row r="268" spans="1:15" x14ac:dyDescent="0.25">
      <c r="A268" s="6"/>
      <c r="B268" s="6"/>
      <c r="C268" s="52"/>
      <c r="D268" s="6"/>
      <c r="E268" s="6"/>
      <c r="F268" s="6"/>
      <c r="G268" s="6"/>
      <c r="H268" s="6"/>
      <c r="I268" s="6"/>
      <c r="J268" s="6"/>
      <c r="K268" s="6"/>
      <c r="L268" s="6"/>
      <c r="M268" s="6"/>
      <c r="N268" s="6"/>
      <c r="O268" s="6"/>
    </row>
    <row r="269" spans="1:15" x14ac:dyDescent="0.25">
      <c r="A269" s="6"/>
      <c r="B269" s="6"/>
      <c r="C269" s="52"/>
      <c r="D269" s="6"/>
      <c r="E269" s="6"/>
      <c r="F269" s="6"/>
      <c r="G269" s="6"/>
      <c r="H269" s="6"/>
      <c r="I269" s="6"/>
      <c r="J269" s="6"/>
      <c r="K269" s="6"/>
      <c r="L269" s="6"/>
      <c r="M269" s="6"/>
      <c r="N269" s="6"/>
      <c r="O269" s="6"/>
    </row>
    <row r="270" spans="1:15" x14ac:dyDescent="0.25">
      <c r="A270" s="6"/>
      <c r="B270" s="6"/>
      <c r="C270" s="52"/>
      <c r="D270" s="6"/>
      <c r="E270" s="6"/>
      <c r="F270" s="6"/>
      <c r="G270" s="6"/>
      <c r="H270" s="6"/>
      <c r="I270" s="6"/>
      <c r="J270" s="6"/>
      <c r="K270" s="6"/>
      <c r="L270" s="6"/>
      <c r="M270" s="6"/>
      <c r="N270" s="6"/>
      <c r="O270" s="6"/>
    </row>
    <row r="271" spans="1:15" x14ac:dyDescent="0.25">
      <c r="A271" s="6"/>
      <c r="B271" s="6"/>
      <c r="C271" s="52"/>
      <c r="D271" s="6"/>
      <c r="E271" s="6"/>
      <c r="F271" s="6"/>
      <c r="G271" s="6"/>
      <c r="H271" s="6"/>
      <c r="I271" s="6"/>
      <c r="J271" s="6"/>
      <c r="K271" s="6"/>
      <c r="L271" s="6"/>
      <c r="M271" s="6"/>
      <c r="N271" s="6"/>
      <c r="O271" s="6"/>
    </row>
    <row r="272" spans="1:15" x14ac:dyDescent="0.25">
      <c r="A272" s="6"/>
      <c r="B272" s="6"/>
      <c r="C272" s="52"/>
      <c r="D272" s="6"/>
      <c r="E272" s="6"/>
      <c r="F272" s="6"/>
      <c r="G272" s="6"/>
      <c r="H272" s="6"/>
      <c r="I272" s="6"/>
      <c r="J272" s="6"/>
      <c r="K272" s="6"/>
      <c r="L272" s="6"/>
      <c r="M272" s="6"/>
      <c r="N272" s="6"/>
      <c r="O272" s="6"/>
    </row>
    <row r="273" spans="1:15" x14ac:dyDescent="0.25">
      <c r="A273" s="6"/>
      <c r="B273" s="6"/>
      <c r="C273" s="52"/>
      <c r="D273" s="6"/>
      <c r="E273" s="6"/>
      <c r="F273" s="6"/>
      <c r="G273" s="6"/>
      <c r="H273" s="6"/>
      <c r="I273" s="6"/>
      <c r="J273" s="6"/>
      <c r="K273" s="6"/>
      <c r="L273" s="6"/>
      <c r="M273" s="6"/>
      <c r="N273" s="6"/>
      <c r="O273" s="6"/>
    </row>
    <row r="274" spans="1:15" x14ac:dyDescent="0.25">
      <c r="A274" s="6"/>
      <c r="B274" s="6"/>
      <c r="C274" s="52"/>
      <c r="D274" s="6"/>
      <c r="E274" s="6"/>
      <c r="F274" s="6"/>
      <c r="G274" s="6"/>
      <c r="H274" s="6"/>
      <c r="I274" s="6"/>
      <c r="J274" s="6"/>
      <c r="K274" s="6"/>
      <c r="L274" s="6"/>
      <c r="M274" s="6"/>
      <c r="N274" s="6"/>
      <c r="O274" s="6"/>
    </row>
    <row r="275" spans="1:15" x14ac:dyDescent="0.25">
      <c r="A275" s="6"/>
      <c r="B275" s="6"/>
      <c r="C275" s="52"/>
      <c r="D275" s="6"/>
      <c r="E275" s="6"/>
      <c r="F275" s="6"/>
      <c r="G275" s="6"/>
      <c r="H275" s="6"/>
      <c r="I275" s="6"/>
      <c r="J275" s="6"/>
      <c r="K275" s="6"/>
      <c r="L275" s="6"/>
      <c r="M275" s="6"/>
      <c r="N275" s="6"/>
      <c r="O275" s="6"/>
    </row>
    <row r="276" spans="1:15" x14ac:dyDescent="0.25">
      <c r="A276" s="6"/>
      <c r="B276" s="6"/>
      <c r="C276" s="52"/>
      <c r="D276" s="6"/>
      <c r="E276" s="6"/>
      <c r="F276" s="6"/>
      <c r="G276" s="6"/>
      <c r="H276" s="6"/>
      <c r="I276" s="6"/>
      <c r="J276" s="6"/>
      <c r="K276" s="6"/>
      <c r="L276" s="6"/>
      <c r="M276" s="6"/>
      <c r="N276" s="6"/>
      <c r="O276" s="6"/>
    </row>
    <row r="277" spans="1:15" x14ac:dyDescent="0.25">
      <c r="A277" s="6"/>
      <c r="B277" s="6"/>
      <c r="C277" s="52"/>
      <c r="D277" s="6"/>
      <c r="E277" s="6"/>
      <c r="F277" s="6"/>
      <c r="G277" s="6"/>
      <c r="H277" s="6"/>
      <c r="I277" s="6"/>
      <c r="J277" s="6"/>
      <c r="K277" s="6"/>
      <c r="L277" s="6"/>
      <c r="M277" s="6"/>
      <c r="N277" s="6"/>
      <c r="O277" s="6"/>
    </row>
    <row r="278" spans="1:15" x14ac:dyDescent="0.25">
      <c r="A278" s="6"/>
      <c r="B278" s="6"/>
      <c r="C278" s="52"/>
      <c r="D278" s="6"/>
      <c r="E278" s="6"/>
      <c r="F278" s="6"/>
      <c r="G278" s="6"/>
      <c r="H278" s="6"/>
      <c r="I278" s="6"/>
      <c r="J278" s="6"/>
      <c r="K278" s="6"/>
      <c r="L278" s="6"/>
      <c r="M278" s="6"/>
      <c r="N278" s="6"/>
      <c r="O278" s="6"/>
    </row>
    <row r="279" spans="1:15" x14ac:dyDescent="0.25">
      <c r="A279" s="6"/>
      <c r="B279" s="6"/>
      <c r="C279" s="52"/>
      <c r="D279" s="6"/>
      <c r="E279" s="6"/>
      <c r="F279" s="6"/>
      <c r="G279" s="6"/>
      <c r="H279" s="6"/>
      <c r="I279" s="6"/>
      <c r="J279" s="6"/>
      <c r="K279" s="6"/>
      <c r="L279" s="6"/>
      <c r="M279" s="6"/>
      <c r="N279" s="6"/>
      <c r="O279" s="6"/>
    </row>
    <row r="280" spans="1:15" x14ac:dyDescent="0.25">
      <c r="A280" s="6"/>
      <c r="B280" s="6"/>
      <c r="C280" s="52"/>
      <c r="D280" s="6"/>
      <c r="E280" s="6"/>
      <c r="F280" s="6"/>
      <c r="G280" s="6"/>
      <c r="H280" s="6"/>
      <c r="I280" s="6"/>
      <c r="J280" s="6"/>
      <c r="K280" s="6"/>
      <c r="L280" s="6"/>
      <c r="M280" s="6"/>
      <c r="N280" s="6"/>
      <c r="O280" s="6"/>
    </row>
    <row r="281" spans="1:15" x14ac:dyDescent="0.25">
      <c r="A281" s="6"/>
      <c r="B281" s="6"/>
      <c r="C281" s="52"/>
      <c r="D281" s="6"/>
      <c r="E281" s="6"/>
      <c r="F281" s="6"/>
      <c r="G281" s="6"/>
      <c r="H281" s="6"/>
      <c r="I281" s="6"/>
      <c r="J281" s="6"/>
      <c r="K281" s="6"/>
      <c r="L281" s="6"/>
      <c r="M281" s="6"/>
      <c r="N281" s="6"/>
      <c r="O281" s="6"/>
    </row>
    <row r="282" spans="1:15" x14ac:dyDescent="0.25">
      <c r="A282" s="6"/>
      <c r="B282" s="6"/>
      <c r="C282" s="52"/>
      <c r="D282" s="6"/>
      <c r="E282" s="6"/>
      <c r="F282" s="6"/>
      <c r="G282" s="6"/>
      <c r="H282" s="6"/>
      <c r="I282" s="6"/>
      <c r="J282" s="6"/>
      <c r="K282" s="6"/>
      <c r="L282" s="6"/>
      <c r="M282" s="6"/>
      <c r="N282" s="6"/>
      <c r="O282" s="6"/>
    </row>
    <row r="283" spans="1:15" x14ac:dyDescent="0.25">
      <c r="A283" s="6"/>
      <c r="B283" s="6"/>
      <c r="C283" s="52"/>
      <c r="D283" s="6"/>
      <c r="E283" s="6"/>
      <c r="F283" s="6"/>
      <c r="G283" s="6"/>
      <c r="H283" s="6"/>
      <c r="I283" s="6"/>
      <c r="J283" s="6"/>
      <c r="K283" s="6"/>
      <c r="L283" s="6"/>
      <c r="M283" s="6"/>
      <c r="N283" s="6"/>
      <c r="O283" s="6"/>
    </row>
    <row r="284" spans="1:15" x14ac:dyDescent="0.25">
      <c r="A284" s="6"/>
      <c r="B284" s="6"/>
      <c r="C284" s="52"/>
      <c r="D284" s="6"/>
      <c r="E284" s="6"/>
      <c r="F284" s="6"/>
      <c r="G284" s="6"/>
      <c r="H284" s="6"/>
      <c r="I284" s="6"/>
      <c r="J284" s="6"/>
      <c r="K284" s="6"/>
      <c r="L284" s="6"/>
      <c r="M284" s="6"/>
      <c r="N284" s="6"/>
      <c r="O284" s="6"/>
    </row>
    <row r="285" spans="1:15" x14ac:dyDescent="0.25">
      <c r="A285" s="6"/>
      <c r="B285" s="6"/>
      <c r="C285" s="52"/>
      <c r="D285" s="6"/>
      <c r="E285" s="6"/>
      <c r="F285" s="6"/>
      <c r="G285" s="6"/>
      <c r="H285" s="6"/>
      <c r="I285" s="6"/>
      <c r="J285" s="6"/>
      <c r="K285" s="6"/>
      <c r="L285" s="6"/>
      <c r="M285" s="6"/>
      <c r="N285" s="6"/>
      <c r="O285" s="6"/>
    </row>
    <row r="286" spans="1:15" x14ac:dyDescent="0.25">
      <c r="A286" s="6"/>
      <c r="B286" s="6"/>
      <c r="C286" s="52"/>
      <c r="D286" s="6"/>
      <c r="E286" s="6"/>
      <c r="F286" s="6"/>
      <c r="G286" s="6"/>
      <c r="H286" s="6"/>
      <c r="I286" s="6"/>
      <c r="J286" s="6"/>
      <c r="K286" s="6"/>
      <c r="L286" s="6"/>
      <c r="M286" s="6"/>
      <c r="N286" s="6"/>
      <c r="O286" s="6"/>
    </row>
    <row r="287" spans="1:15" x14ac:dyDescent="0.25">
      <c r="A287" s="6"/>
      <c r="B287" s="6"/>
      <c r="C287" s="52"/>
      <c r="D287" s="6"/>
      <c r="E287" s="6"/>
      <c r="F287" s="6"/>
      <c r="G287" s="6"/>
      <c r="H287" s="6"/>
      <c r="I287" s="6"/>
      <c r="J287" s="6"/>
      <c r="K287" s="6"/>
      <c r="L287" s="6"/>
      <c r="M287" s="6"/>
      <c r="N287" s="6"/>
      <c r="O287" s="6"/>
    </row>
    <row r="288" spans="1:15" x14ac:dyDescent="0.25">
      <c r="A288" s="6"/>
      <c r="B288" s="6"/>
      <c r="C288" s="52"/>
      <c r="D288" s="6"/>
      <c r="E288" s="6"/>
      <c r="F288" s="6"/>
      <c r="G288" s="6"/>
      <c r="H288" s="6"/>
      <c r="I288" s="6"/>
      <c r="J288" s="6"/>
      <c r="K288" s="6"/>
      <c r="L288" s="6"/>
      <c r="M288" s="6"/>
      <c r="N288" s="6"/>
      <c r="O288" s="6"/>
    </row>
    <row r="289" spans="1:15" x14ac:dyDescent="0.25">
      <c r="A289" s="6"/>
      <c r="B289" s="6"/>
      <c r="C289" s="52"/>
      <c r="D289" s="6"/>
      <c r="E289" s="6"/>
      <c r="F289" s="6"/>
      <c r="G289" s="6"/>
      <c r="H289" s="6"/>
      <c r="I289" s="6"/>
      <c r="J289" s="6"/>
      <c r="K289" s="6"/>
      <c r="L289" s="6"/>
      <c r="M289" s="6"/>
      <c r="N289" s="6"/>
      <c r="O289" s="6"/>
    </row>
    <row r="290" spans="1:15" x14ac:dyDescent="0.25">
      <c r="A290" s="6"/>
      <c r="B290" s="6"/>
      <c r="C290" s="52"/>
      <c r="D290" s="6"/>
      <c r="E290" s="6"/>
      <c r="F290" s="6"/>
      <c r="G290" s="6"/>
      <c r="H290" s="6"/>
      <c r="I290" s="6"/>
      <c r="J290" s="6"/>
      <c r="K290" s="6"/>
      <c r="L290" s="6"/>
      <c r="M290" s="6"/>
      <c r="N290" s="6"/>
      <c r="O290" s="6"/>
    </row>
    <row r="291" spans="1:15" x14ac:dyDescent="0.25">
      <c r="A291" s="6"/>
      <c r="B291" s="6"/>
      <c r="C291" s="52"/>
      <c r="D291" s="6"/>
      <c r="E291" s="6"/>
      <c r="F291" s="6"/>
      <c r="G291" s="6"/>
      <c r="H291" s="6"/>
      <c r="I291" s="6"/>
      <c r="J291" s="6"/>
      <c r="K291" s="6"/>
      <c r="L291" s="6"/>
      <c r="M291" s="6"/>
      <c r="N291" s="6"/>
      <c r="O291" s="6"/>
    </row>
    <row r="292" spans="1:15" x14ac:dyDescent="0.25">
      <c r="A292" s="6"/>
      <c r="B292" s="6"/>
      <c r="C292" s="52"/>
      <c r="D292" s="6"/>
      <c r="E292" s="6"/>
      <c r="F292" s="6"/>
      <c r="G292" s="6"/>
      <c r="H292" s="6"/>
      <c r="I292" s="6"/>
      <c r="J292" s="6"/>
      <c r="K292" s="6"/>
      <c r="L292" s="6"/>
      <c r="M292" s="6"/>
      <c r="N292" s="6"/>
      <c r="O292" s="6"/>
    </row>
    <row r="293" spans="1:15" x14ac:dyDescent="0.25">
      <c r="A293" s="6"/>
      <c r="B293" s="6"/>
      <c r="C293" s="52"/>
      <c r="D293" s="6"/>
      <c r="E293" s="6"/>
      <c r="F293" s="6"/>
      <c r="G293" s="6"/>
      <c r="H293" s="6"/>
      <c r="I293" s="6"/>
      <c r="J293" s="6"/>
      <c r="K293" s="6"/>
      <c r="L293" s="6"/>
      <c r="M293" s="6"/>
      <c r="N293" s="6"/>
      <c r="O293" s="6"/>
    </row>
    <row r="294" spans="1:15" x14ac:dyDescent="0.25">
      <c r="A294" s="6"/>
      <c r="B294" s="6"/>
      <c r="C294" s="52"/>
      <c r="D294" s="6"/>
      <c r="E294" s="6"/>
      <c r="F294" s="6"/>
      <c r="G294" s="6"/>
      <c r="H294" s="6"/>
      <c r="I294" s="6"/>
      <c r="J294" s="6"/>
      <c r="K294" s="6"/>
      <c r="L294" s="6"/>
      <c r="M294" s="6"/>
      <c r="N294" s="6"/>
      <c r="O294" s="6"/>
    </row>
    <row r="295" spans="1:15" x14ac:dyDescent="0.25">
      <c r="A295" s="6"/>
      <c r="B295" s="6"/>
      <c r="C295" s="52"/>
      <c r="D295" s="6"/>
      <c r="E295" s="6"/>
      <c r="F295" s="6"/>
      <c r="G295" s="6"/>
      <c r="H295" s="6"/>
      <c r="I295" s="6"/>
      <c r="J295" s="6"/>
      <c r="K295" s="6"/>
      <c r="L295" s="6"/>
      <c r="M295" s="6"/>
      <c r="N295" s="6"/>
      <c r="O295" s="6"/>
    </row>
    <row r="296" spans="1:15" x14ac:dyDescent="0.25">
      <c r="A296" s="6"/>
      <c r="B296" s="6"/>
      <c r="C296" s="52"/>
      <c r="D296" s="6"/>
      <c r="E296" s="6"/>
      <c r="F296" s="6"/>
      <c r="G296" s="6"/>
      <c r="H296" s="6"/>
      <c r="I296" s="6"/>
      <c r="J296" s="6"/>
      <c r="K296" s="6"/>
      <c r="L296" s="6"/>
      <c r="M296" s="6"/>
      <c r="N296" s="6"/>
      <c r="O296" s="6"/>
    </row>
    <row r="297" spans="1:15" x14ac:dyDescent="0.25">
      <c r="A297" s="6"/>
      <c r="B297" s="6"/>
      <c r="C297" s="52"/>
      <c r="D297" s="6"/>
      <c r="E297" s="6"/>
      <c r="F297" s="6"/>
      <c r="G297" s="6"/>
      <c r="H297" s="6"/>
      <c r="I297" s="6"/>
      <c r="J297" s="6"/>
      <c r="K297" s="6"/>
      <c r="L297" s="6"/>
      <c r="M297" s="6"/>
      <c r="N297" s="6"/>
      <c r="O297" s="6"/>
    </row>
    <row r="298" spans="1:15" x14ac:dyDescent="0.25">
      <c r="A298" s="6"/>
      <c r="B298" s="6"/>
      <c r="C298" s="52"/>
      <c r="D298" s="6"/>
      <c r="E298" s="6"/>
      <c r="F298" s="6"/>
      <c r="G298" s="6"/>
      <c r="H298" s="6"/>
      <c r="I298" s="6"/>
      <c r="J298" s="6"/>
      <c r="K298" s="6"/>
      <c r="L298" s="6"/>
      <c r="M298" s="6"/>
      <c r="N298" s="6"/>
      <c r="O298" s="6"/>
    </row>
    <row r="299" spans="1:15" x14ac:dyDescent="0.25">
      <c r="A299" s="6"/>
      <c r="B299" s="6"/>
      <c r="C299" s="52"/>
      <c r="D299" s="6"/>
      <c r="E299" s="6"/>
      <c r="F299" s="6"/>
      <c r="G299" s="6"/>
      <c r="H299" s="6"/>
      <c r="I299" s="6"/>
      <c r="J299" s="6"/>
      <c r="K299" s="6"/>
      <c r="L299" s="6"/>
      <c r="M299" s="6"/>
      <c r="N299" s="6"/>
      <c r="O299" s="6"/>
    </row>
    <row r="300" spans="1:15" x14ac:dyDescent="0.25">
      <c r="A300" s="6"/>
      <c r="B300" s="6"/>
      <c r="C300" s="52"/>
      <c r="D300" s="6"/>
      <c r="E300" s="6"/>
      <c r="F300" s="6"/>
      <c r="G300" s="6"/>
      <c r="H300" s="6"/>
      <c r="I300" s="6"/>
      <c r="J300" s="6"/>
      <c r="K300" s="6"/>
      <c r="L300" s="6"/>
      <c r="M300" s="6"/>
      <c r="N300" s="6"/>
      <c r="O300" s="6"/>
    </row>
    <row r="301" spans="1:15" x14ac:dyDescent="0.25">
      <c r="A301" s="6"/>
      <c r="B301" s="6"/>
      <c r="C301" s="52"/>
      <c r="D301" s="6"/>
      <c r="E301" s="6"/>
      <c r="F301" s="6"/>
      <c r="G301" s="6"/>
      <c r="H301" s="6"/>
      <c r="I301" s="6"/>
      <c r="J301" s="6"/>
      <c r="K301" s="6"/>
      <c r="L301" s="6"/>
      <c r="M301" s="6"/>
      <c r="N301" s="6"/>
      <c r="O301" s="6"/>
    </row>
    <row r="302" spans="1:15" x14ac:dyDescent="0.25">
      <c r="A302" s="6"/>
      <c r="B302" s="6"/>
      <c r="C302" s="52"/>
      <c r="D302" s="6"/>
      <c r="E302" s="6"/>
      <c r="F302" s="6"/>
      <c r="G302" s="6"/>
      <c r="H302" s="6"/>
      <c r="I302" s="6"/>
      <c r="J302" s="6"/>
      <c r="K302" s="6"/>
      <c r="L302" s="6"/>
      <c r="M302" s="6"/>
      <c r="N302" s="6"/>
      <c r="O302" s="6"/>
    </row>
    <row r="303" spans="1:15" x14ac:dyDescent="0.25">
      <c r="A303" s="6"/>
      <c r="B303" s="6"/>
      <c r="C303" s="52"/>
      <c r="D303" s="6"/>
      <c r="E303" s="6"/>
      <c r="F303" s="6"/>
      <c r="G303" s="6"/>
      <c r="H303" s="6"/>
      <c r="I303" s="6"/>
      <c r="J303" s="6"/>
      <c r="K303" s="6"/>
      <c r="L303" s="6"/>
      <c r="M303" s="6"/>
      <c r="N303" s="6"/>
      <c r="O303" s="6"/>
    </row>
    <row r="304" spans="1:15" x14ac:dyDescent="0.25">
      <c r="A304" s="6"/>
      <c r="B304" s="6"/>
      <c r="C304" s="52"/>
      <c r="D304" s="6"/>
      <c r="E304" s="6"/>
      <c r="F304" s="6"/>
      <c r="G304" s="6"/>
      <c r="H304" s="6"/>
      <c r="I304" s="6"/>
      <c r="J304" s="6"/>
      <c r="K304" s="6"/>
      <c r="L304" s="6"/>
      <c r="M304" s="6"/>
      <c r="N304" s="6"/>
      <c r="O304" s="6"/>
    </row>
    <row r="305" spans="1:15" x14ac:dyDescent="0.25">
      <c r="A305" s="6"/>
      <c r="B305" s="6"/>
      <c r="C305" s="52"/>
      <c r="D305" s="6"/>
      <c r="E305" s="6"/>
      <c r="F305" s="6"/>
      <c r="G305" s="6"/>
      <c r="H305" s="6"/>
      <c r="I305" s="6"/>
      <c r="J305" s="6"/>
      <c r="K305" s="6"/>
      <c r="L305" s="6"/>
      <c r="M305" s="6"/>
      <c r="N305" s="6"/>
      <c r="O305" s="6"/>
    </row>
    <row r="306" spans="1:15" x14ac:dyDescent="0.25">
      <c r="A306" s="6"/>
      <c r="B306" s="6"/>
      <c r="C306" s="52"/>
      <c r="D306" s="6"/>
      <c r="E306" s="6"/>
      <c r="F306" s="6"/>
      <c r="G306" s="6"/>
      <c r="H306" s="6"/>
      <c r="I306" s="6"/>
      <c r="J306" s="6"/>
      <c r="K306" s="6"/>
      <c r="L306" s="6"/>
      <c r="M306" s="6"/>
      <c r="N306" s="6"/>
      <c r="O306" s="6"/>
    </row>
    <row r="307" spans="1:15" x14ac:dyDescent="0.25">
      <c r="A307" s="6"/>
      <c r="B307" s="6"/>
      <c r="C307" s="52"/>
      <c r="D307" s="6"/>
      <c r="E307" s="6"/>
      <c r="F307" s="6"/>
      <c r="G307" s="6"/>
      <c r="H307" s="6"/>
      <c r="I307" s="6"/>
      <c r="J307" s="6"/>
      <c r="K307" s="6"/>
      <c r="L307" s="6"/>
      <c r="M307" s="6"/>
      <c r="N307" s="6"/>
      <c r="O307" s="6"/>
    </row>
    <row r="308" spans="1:15" x14ac:dyDescent="0.25">
      <c r="A308" s="6"/>
      <c r="B308" s="6"/>
      <c r="C308" s="52"/>
      <c r="D308" s="6"/>
      <c r="E308" s="6"/>
      <c r="F308" s="6"/>
      <c r="G308" s="6"/>
      <c r="H308" s="6"/>
      <c r="I308" s="6"/>
      <c r="J308" s="6"/>
      <c r="K308" s="6"/>
      <c r="L308" s="6"/>
      <c r="M308" s="6"/>
      <c r="N308" s="6"/>
      <c r="O308" s="6"/>
    </row>
    <row r="309" spans="1:15" x14ac:dyDescent="0.25">
      <c r="A309" s="6"/>
      <c r="B309" s="6"/>
      <c r="C309" s="52"/>
      <c r="D309" s="6"/>
      <c r="E309" s="6"/>
      <c r="F309" s="6"/>
      <c r="G309" s="6"/>
      <c r="H309" s="6"/>
      <c r="I309" s="6"/>
      <c r="J309" s="6"/>
      <c r="K309" s="6"/>
      <c r="L309" s="6"/>
      <c r="M309" s="6"/>
      <c r="N309" s="6"/>
      <c r="O309" s="6"/>
    </row>
    <row r="310" spans="1:15" x14ac:dyDescent="0.25">
      <c r="A310" s="6"/>
      <c r="B310" s="6"/>
      <c r="C310" s="52"/>
      <c r="D310" s="6"/>
      <c r="E310" s="6"/>
      <c r="F310" s="6"/>
      <c r="G310" s="6"/>
      <c r="H310" s="6"/>
      <c r="I310" s="6"/>
      <c r="J310" s="6"/>
      <c r="K310" s="6"/>
      <c r="L310" s="6"/>
      <c r="M310" s="6"/>
      <c r="N310" s="6"/>
      <c r="O310" s="6"/>
    </row>
    <row r="311" spans="1:15" x14ac:dyDescent="0.25">
      <c r="A311" s="6"/>
      <c r="B311" s="6"/>
      <c r="C311" s="52"/>
      <c r="D311" s="6"/>
      <c r="E311" s="6"/>
      <c r="F311" s="6"/>
      <c r="G311" s="6"/>
      <c r="H311" s="6"/>
      <c r="I311" s="6"/>
      <c r="J311" s="6"/>
      <c r="K311" s="6"/>
      <c r="L311" s="6"/>
      <c r="M311" s="6"/>
      <c r="N311" s="6"/>
      <c r="O311" s="6"/>
    </row>
    <row r="312" spans="1:15" x14ac:dyDescent="0.25">
      <c r="A312" s="6"/>
      <c r="B312" s="6"/>
      <c r="C312" s="52"/>
      <c r="D312" s="6"/>
      <c r="E312" s="6"/>
      <c r="F312" s="6"/>
      <c r="G312" s="6"/>
      <c r="H312" s="6"/>
      <c r="I312" s="6"/>
      <c r="J312" s="6"/>
      <c r="K312" s="6"/>
      <c r="L312" s="6"/>
      <c r="M312" s="6"/>
      <c r="N312" s="6"/>
      <c r="O312" s="6"/>
    </row>
    <row r="313" spans="1:15" x14ac:dyDescent="0.25">
      <c r="A313" s="6"/>
      <c r="B313" s="6"/>
      <c r="C313" s="52"/>
      <c r="D313" s="6"/>
      <c r="E313" s="6"/>
      <c r="F313" s="6"/>
      <c r="G313" s="6"/>
      <c r="H313" s="6"/>
      <c r="I313" s="6"/>
      <c r="J313" s="6"/>
      <c r="K313" s="6"/>
      <c r="L313" s="6"/>
      <c r="M313" s="6"/>
      <c r="N313" s="6"/>
      <c r="O313" s="6"/>
    </row>
    <row r="314" spans="1:15" x14ac:dyDescent="0.25">
      <c r="A314" s="6"/>
      <c r="B314" s="6"/>
      <c r="C314" s="52"/>
      <c r="D314" s="6"/>
      <c r="E314" s="6"/>
      <c r="F314" s="6"/>
      <c r="G314" s="6"/>
      <c r="H314" s="6"/>
      <c r="I314" s="6"/>
      <c r="J314" s="6"/>
      <c r="K314" s="6"/>
      <c r="L314" s="6"/>
      <c r="M314" s="6"/>
      <c r="N314" s="6"/>
      <c r="O314" s="6"/>
    </row>
    <row r="315" spans="1:15" x14ac:dyDescent="0.25">
      <c r="A315" s="6"/>
      <c r="B315" s="6"/>
      <c r="C315" s="52"/>
      <c r="D315" s="6"/>
      <c r="E315" s="6"/>
      <c r="F315" s="6"/>
      <c r="G315" s="6"/>
      <c r="H315" s="6"/>
      <c r="I315" s="6"/>
      <c r="J315" s="6"/>
      <c r="K315" s="6"/>
      <c r="L315" s="6"/>
      <c r="M315" s="6"/>
      <c r="N315" s="6"/>
      <c r="O315" s="6"/>
    </row>
    <row r="316" spans="1:15" x14ac:dyDescent="0.25">
      <c r="A316" s="6"/>
      <c r="B316" s="6"/>
      <c r="C316" s="52"/>
      <c r="D316" s="6"/>
      <c r="E316" s="6"/>
      <c r="F316" s="6"/>
      <c r="G316" s="6"/>
      <c r="H316" s="6"/>
      <c r="I316" s="6"/>
      <c r="J316" s="6"/>
      <c r="K316" s="6"/>
      <c r="L316" s="6"/>
      <c r="M316" s="6"/>
      <c r="N316" s="6"/>
      <c r="O316" s="6"/>
    </row>
    <row r="317" spans="1:15" x14ac:dyDescent="0.25">
      <c r="A317" s="6"/>
      <c r="B317" s="6"/>
      <c r="C317" s="52"/>
      <c r="D317" s="6"/>
      <c r="E317" s="6"/>
      <c r="F317" s="6"/>
      <c r="G317" s="6"/>
      <c r="H317" s="6"/>
      <c r="I317" s="6"/>
      <c r="J317" s="6"/>
      <c r="K317" s="6"/>
      <c r="L317" s="6"/>
      <c r="M317" s="6"/>
      <c r="N317" s="6"/>
      <c r="O317" s="6"/>
    </row>
    <row r="318" spans="1:15" x14ac:dyDescent="0.25">
      <c r="A318" s="6"/>
      <c r="B318" s="6"/>
      <c r="C318" s="52"/>
      <c r="D318" s="6"/>
      <c r="E318" s="6"/>
      <c r="F318" s="6"/>
      <c r="G318" s="6"/>
      <c r="H318" s="6"/>
      <c r="I318" s="6"/>
      <c r="J318" s="6"/>
      <c r="K318" s="6"/>
      <c r="L318" s="6"/>
      <c r="M318" s="6"/>
      <c r="N318" s="6"/>
      <c r="O318" s="6"/>
    </row>
    <row r="319" spans="1:15" x14ac:dyDescent="0.25">
      <c r="A319" s="6"/>
      <c r="B319" s="6"/>
      <c r="C319" s="52"/>
      <c r="D319" s="6"/>
      <c r="E319" s="6"/>
      <c r="F319" s="6"/>
      <c r="G319" s="6"/>
      <c r="H319" s="6"/>
      <c r="I319" s="6"/>
      <c r="J319" s="6"/>
      <c r="K319" s="6"/>
      <c r="L319" s="6"/>
      <c r="M319" s="6"/>
      <c r="N319" s="6"/>
      <c r="O319" s="6"/>
    </row>
    <row r="320" spans="1:15" x14ac:dyDescent="0.25">
      <c r="A320" s="6"/>
      <c r="B320" s="6"/>
      <c r="C320" s="52"/>
      <c r="D320" s="6"/>
      <c r="E320" s="6"/>
      <c r="F320" s="6"/>
      <c r="G320" s="6"/>
      <c r="H320" s="6"/>
      <c r="I320" s="6"/>
      <c r="J320" s="6"/>
      <c r="K320" s="6"/>
      <c r="L320" s="6"/>
      <c r="M320" s="6"/>
      <c r="N320" s="6"/>
      <c r="O320" s="6"/>
    </row>
    <row r="321" spans="1:15" x14ac:dyDescent="0.25">
      <c r="A321" s="6"/>
      <c r="B321" s="6"/>
      <c r="C321" s="52"/>
      <c r="D321" s="6"/>
      <c r="E321" s="6"/>
      <c r="F321" s="6"/>
      <c r="G321" s="6"/>
      <c r="H321" s="6"/>
      <c r="I321" s="6"/>
      <c r="J321" s="6"/>
      <c r="K321" s="6"/>
      <c r="L321" s="6"/>
      <c r="M321" s="6"/>
      <c r="N321" s="6"/>
      <c r="O321" s="6"/>
    </row>
    <row r="322" spans="1:15" x14ac:dyDescent="0.25">
      <c r="A322" s="6"/>
      <c r="B322" s="6"/>
      <c r="C322" s="52"/>
      <c r="D322" s="6"/>
      <c r="E322" s="6"/>
      <c r="F322" s="6"/>
      <c r="G322" s="6"/>
      <c r="H322" s="6"/>
      <c r="I322" s="6"/>
      <c r="J322" s="6"/>
      <c r="K322" s="6"/>
      <c r="L322" s="6"/>
      <c r="M322" s="6"/>
      <c r="N322" s="6"/>
      <c r="O322" s="6"/>
    </row>
    <row r="323" spans="1:15" x14ac:dyDescent="0.25">
      <c r="A323" s="6"/>
      <c r="B323" s="6"/>
      <c r="C323" s="52"/>
      <c r="D323" s="6"/>
      <c r="E323" s="6"/>
      <c r="F323" s="6"/>
      <c r="G323" s="6"/>
      <c r="H323" s="6"/>
      <c r="I323" s="6"/>
      <c r="J323" s="6"/>
      <c r="K323" s="6"/>
      <c r="L323" s="6"/>
      <c r="M323" s="6"/>
      <c r="N323" s="6"/>
      <c r="O323" s="6"/>
    </row>
    <row r="324" spans="1:15" x14ac:dyDescent="0.25">
      <c r="A324" s="6"/>
      <c r="B324" s="6"/>
      <c r="C324" s="52"/>
      <c r="D324" s="6"/>
      <c r="E324" s="6"/>
      <c r="F324" s="6"/>
      <c r="G324" s="6"/>
      <c r="H324" s="6"/>
      <c r="I324" s="6"/>
      <c r="J324" s="6"/>
      <c r="K324" s="6"/>
      <c r="L324" s="6"/>
      <c r="M324" s="6"/>
      <c r="N324" s="6"/>
      <c r="O324" s="6"/>
    </row>
    <row r="325" spans="1:15" x14ac:dyDescent="0.25">
      <c r="A325" s="6"/>
      <c r="B325" s="6"/>
      <c r="C325" s="52"/>
      <c r="D325" s="6"/>
      <c r="E325" s="6"/>
      <c r="F325" s="6"/>
      <c r="G325" s="6"/>
      <c r="H325" s="6"/>
      <c r="I325" s="6"/>
      <c r="J325" s="6"/>
      <c r="K325" s="6"/>
      <c r="L325" s="6"/>
      <c r="M325" s="6"/>
      <c r="N325" s="6"/>
      <c r="O325" s="6"/>
    </row>
    <row r="326" spans="1:15" x14ac:dyDescent="0.25">
      <c r="A326" s="6"/>
      <c r="B326" s="6"/>
      <c r="C326" s="52"/>
      <c r="D326" s="6"/>
      <c r="E326" s="6"/>
      <c r="F326" s="6"/>
      <c r="G326" s="6"/>
      <c r="H326" s="6"/>
      <c r="I326" s="6"/>
      <c r="J326" s="6"/>
      <c r="K326" s="6"/>
      <c r="L326" s="6"/>
      <c r="M326" s="6"/>
      <c r="N326" s="6"/>
      <c r="O326" s="6"/>
    </row>
    <row r="327" spans="1:15" x14ac:dyDescent="0.25">
      <c r="A327" s="6"/>
      <c r="B327" s="6"/>
      <c r="C327" s="52"/>
      <c r="D327" s="6"/>
      <c r="E327" s="6"/>
      <c r="F327" s="6"/>
      <c r="G327" s="6"/>
      <c r="H327" s="6"/>
      <c r="I327" s="6"/>
      <c r="J327" s="6"/>
      <c r="K327" s="6"/>
      <c r="L327" s="6"/>
      <c r="M327" s="6"/>
      <c r="N327" s="6"/>
      <c r="O327" s="6"/>
    </row>
    <row r="328" spans="1:15" x14ac:dyDescent="0.25">
      <c r="A328" s="6"/>
      <c r="B328" s="6"/>
      <c r="C328" s="52"/>
      <c r="D328" s="6"/>
      <c r="E328" s="6"/>
      <c r="F328" s="6"/>
      <c r="G328" s="6"/>
      <c r="H328" s="6"/>
      <c r="I328" s="6"/>
      <c r="J328" s="6"/>
      <c r="K328" s="6"/>
      <c r="L328" s="6"/>
      <c r="M328" s="6"/>
      <c r="N328" s="6"/>
      <c r="O328" s="6"/>
    </row>
    <row r="329" spans="1:15" x14ac:dyDescent="0.25">
      <c r="A329" s="6"/>
      <c r="B329" s="6"/>
      <c r="C329" s="52"/>
      <c r="D329" s="6"/>
      <c r="E329" s="6"/>
      <c r="F329" s="6"/>
      <c r="G329" s="6"/>
      <c r="H329" s="6"/>
      <c r="I329" s="6"/>
      <c r="J329" s="6"/>
      <c r="K329" s="6"/>
      <c r="L329" s="6"/>
      <c r="M329" s="6"/>
      <c r="N329" s="6"/>
      <c r="O329" s="6"/>
    </row>
    <row r="330" spans="1:15" x14ac:dyDescent="0.25">
      <c r="A330" s="6"/>
      <c r="B330" s="6"/>
      <c r="C330" s="52"/>
      <c r="D330" s="6"/>
      <c r="E330" s="6"/>
      <c r="F330" s="6"/>
      <c r="G330" s="6"/>
      <c r="H330" s="6"/>
      <c r="I330" s="6"/>
      <c r="J330" s="6"/>
      <c r="K330" s="6"/>
      <c r="L330" s="6"/>
      <c r="M330" s="6"/>
      <c r="N330" s="6"/>
      <c r="O330" s="6"/>
    </row>
    <row r="331" spans="1:15" x14ac:dyDescent="0.25">
      <c r="A331" s="6"/>
      <c r="B331" s="6"/>
      <c r="C331" s="52"/>
      <c r="D331" s="6"/>
      <c r="E331" s="6"/>
      <c r="F331" s="6"/>
      <c r="G331" s="6"/>
      <c r="H331" s="6"/>
      <c r="I331" s="6"/>
      <c r="J331" s="6"/>
      <c r="K331" s="6"/>
      <c r="L331" s="6"/>
      <c r="M331" s="6"/>
      <c r="N331" s="6"/>
      <c r="O331" s="6"/>
    </row>
    <row r="332" spans="1:15" x14ac:dyDescent="0.25">
      <c r="A332" s="6"/>
      <c r="B332" s="6"/>
      <c r="C332" s="52"/>
      <c r="D332" s="6"/>
      <c r="E332" s="6"/>
      <c r="F332" s="6"/>
      <c r="G332" s="6"/>
      <c r="H332" s="6"/>
      <c r="I332" s="6"/>
      <c r="J332" s="6"/>
      <c r="K332" s="6"/>
      <c r="L332" s="6"/>
      <c r="M332" s="6"/>
      <c r="N332" s="6"/>
      <c r="O332" s="6"/>
    </row>
    <row r="333" spans="1:15" x14ac:dyDescent="0.25">
      <c r="A333" s="6"/>
      <c r="B333" s="6"/>
      <c r="C333" s="52"/>
      <c r="D333" s="6"/>
      <c r="E333" s="6"/>
      <c r="F333" s="6"/>
      <c r="G333" s="6"/>
      <c r="H333" s="6"/>
      <c r="I333" s="6"/>
      <c r="J333" s="6"/>
      <c r="K333" s="6"/>
      <c r="L333" s="6"/>
      <c r="M333" s="6"/>
      <c r="N333" s="6"/>
      <c r="O333" s="6"/>
    </row>
    <row r="334" spans="1:15" x14ac:dyDescent="0.25">
      <c r="A334" s="6"/>
      <c r="B334" s="6"/>
      <c r="C334" s="52"/>
      <c r="D334" s="6"/>
      <c r="E334" s="6"/>
      <c r="F334" s="6"/>
      <c r="G334" s="6"/>
      <c r="H334" s="6"/>
      <c r="I334" s="6"/>
      <c r="J334" s="6"/>
      <c r="K334" s="6"/>
      <c r="L334" s="6"/>
      <c r="M334" s="6"/>
      <c r="N334" s="6"/>
      <c r="O334" s="6"/>
    </row>
    <row r="335" spans="1:15" x14ac:dyDescent="0.25">
      <c r="A335" s="6"/>
      <c r="B335" s="6"/>
      <c r="C335" s="52"/>
      <c r="D335" s="6"/>
      <c r="E335" s="6"/>
      <c r="F335" s="6"/>
      <c r="G335" s="6"/>
      <c r="H335" s="6"/>
      <c r="I335" s="6"/>
      <c r="J335" s="6"/>
      <c r="K335" s="6"/>
      <c r="L335" s="6"/>
      <c r="M335" s="6"/>
      <c r="N335" s="6"/>
      <c r="O335" s="6"/>
    </row>
    <row r="336" spans="1:15" x14ac:dyDescent="0.25">
      <c r="A336" s="6"/>
      <c r="B336" s="6"/>
      <c r="C336" s="52"/>
      <c r="D336" s="6"/>
      <c r="E336" s="6"/>
      <c r="F336" s="6"/>
      <c r="G336" s="6"/>
      <c r="H336" s="6"/>
      <c r="I336" s="6"/>
      <c r="J336" s="6"/>
      <c r="K336" s="6"/>
      <c r="L336" s="6"/>
      <c r="M336" s="6"/>
      <c r="N336" s="6"/>
      <c r="O336" s="6"/>
    </row>
    <row r="337" spans="1:15" x14ac:dyDescent="0.25">
      <c r="A337" s="6"/>
      <c r="B337" s="6"/>
      <c r="C337" s="52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</row>
    <row r="338" spans="1:15" x14ac:dyDescent="0.25">
      <c r="A338" s="6"/>
      <c r="B338" s="6"/>
      <c r="C338" s="52"/>
      <c r="D338" s="6"/>
      <c r="E338" s="6"/>
      <c r="F338" s="6"/>
      <c r="G338" s="6"/>
      <c r="H338" s="6"/>
      <c r="I338" s="6"/>
      <c r="J338" s="6"/>
      <c r="K338" s="6"/>
      <c r="L338" s="6"/>
      <c r="M338" s="6"/>
      <c r="N338" s="6"/>
      <c r="O338" s="6"/>
    </row>
    <row r="339" spans="1:15" x14ac:dyDescent="0.25">
      <c r="A339" s="6"/>
      <c r="B339" s="6"/>
      <c r="C339" s="52"/>
      <c r="D339" s="6"/>
      <c r="E339" s="6"/>
      <c r="F339" s="6"/>
      <c r="G339" s="6"/>
      <c r="H339" s="6"/>
      <c r="I339" s="6"/>
      <c r="J339" s="6"/>
      <c r="K339" s="6"/>
      <c r="L339" s="6"/>
      <c r="M339" s="6"/>
      <c r="N339" s="6"/>
      <c r="O339" s="6"/>
    </row>
    <row r="340" spans="1:15" x14ac:dyDescent="0.25">
      <c r="C340" s="53"/>
    </row>
    <row r="341" spans="1:15" x14ac:dyDescent="0.25">
      <c r="C341" s="53"/>
    </row>
    <row r="342" spans="1:15" x14ac:dyDescent="0.25">
      <c r="C342" s="53"/>
    </row>
    <row r="343" spans="1:15" x14ac:dyDescent="0.25">
      <c r="C343" s="53"/>
    </row>
    <row r="344" spans="1:15" x14ac:dyDescent="0.25">
      <c r="C344" s="53"/>
    </row>
    <row r="345" spans="1:15" x14ac:dyDescent="0.25">
      <c r="C345" s="53"/>
    </row>
    <row r="346" spans="1:15" x14ac:dyDescent="0.25">
      <c r="C346" s="53"/>
    </row>
    <row r="347" spans="1:15" x14ac:dyDescent="0.25">
      <c r="C347" s="53"/>
    </row>
    <row r="348" spans="1:15" x14ac:dyDescent="0.25">
      <c r="C348" s="53"/>
    </row>
    <row r="349" spans="1:15" x14ac:dyDescent="0.25">
      <c r="C349" s="53"/>
    </row>
    <row r="350" spans="1:15" x14ac:dyDescent="0.25">
      <c r="C350" s="53"/>
    </row>
    <row r="351" spans="1:15" x14ac:dyDescent="0.25">
      <c r="C351" s="53"/>
    </row>
    <row r="352" spans="1:15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  <row r="573" spans="3:3" x14ac:dyDescent="0.25">
      <c r="C573" s="53"/>
    </row>
    <row r="574" spans="3:3" x14ac:dyDescent="0.25">
      <c r="C574" s="53"/>
    </row>
    <row r="575" spans="3:3" x14ac:dyDescent="0.25">
      <c r="C575" s="53"/>
    </row>
    <row r="576" spans="3:3" x14ac:dyDescent="0.25">
      <c r="C576" s="53"/>
    </row>
    <row r="577" spans="3:3" x14ac:dyDescent="0.25">
      <c r="C577" s="53"/>
    </row>
    <row r="578" spans="3:3" x14ac:dyDescent="0.25">
      <c r="C578" s="53"/>
    </row>
    <row r="579" spans="3:3" x14ac:dyDescent="0.25">
      <c r="C579" s="53"/>
    </row>
    <row r="580" spans="3:3" x14ac:dyDescent="0.25">
      <c r="C580" s="53"/>
    </row>
    <row r="581" spans="3:3" x14ac:dyDescent="0.25">
      <c r="C581" s="53"/>
    </row>
    <row r="582" spans="3:3" x14ac:dyDescent="0.25">
      <c r="C582" s="53"/>
    </row>
    <row r="583" spans="3:3" x14ac:dyDescent="0.25">
      <c r="C583" s="53"/>
    </row>
    <row r="584" spans="3:3" x14ac:dyDescent="0.25">
      <c r="C584" s="53"/>
    </row>
    <row r="585" spans="3:3" x14ac:dyDescent="0.25">
      <c r="C585" s="53"/>
    </row>
    <row r="586" spans="3:3" x14ac:dyDescent="0.25">
      <c r="C586" s="53"/>
    </row>
    <row r="587" spans="3:3" x14ac:dyDescent="0.25">
      <c r="C587" s="53"/>
    </row>
    <row r="588" spans="3:3" x14ac:dyDescent="0.25">
      <c r="C588" s="53"/>
    </row>
    <row r="589" spans="3:3" x14ac:dyDescent="0.25">
      <c r="C589" s="53"/>
    </row>
    <row r="590" spans="3:3" x14ac:dyDescent="0.25">
      <c r="C590" s="53"/>
    </row>
    <row r="591" spans="3:3" x14ac:dyDescent="0.25">
      <c r="C591" s="53"/>
    </row>
    <row r="592" spans="3:3" x14ac:dyDescent="0.25">
      <c r="C592" s="53"/>
    </row>
    <row r="593" spans="3:3" x14ac:dyDescent="0.25">
      <c r="C593" s="53"/>
    </row>
    <row r="594" spans="3:3" x14ac:dyDescent="0.25">
      <c r="C594" s="53"/>
    </row>
    <row r="595" spans="3:3" x14ac:dyDescent="0.25">
      <c r="C595" s="53"/>
    </row>
    <row r="596" spans="3:3" x14ac:dyDescent="0.25">
      <c r="C596" s="53"/>
    </row>
    <row r="597" spans="3:3" x14ac:dyDescent="0.25">
      <c r="C597" s="53"/>
    </row>
    <row r="598" spans="3:3" x14ac:dyDescent="0.25">
      <c r="C598" s="53"/>
    </row>
    <row r="599" spans="3:3" x14ac:dyDescent="0.25">
      <c r="C599" s="53"/>
    </row>
    <row r="600" spans="3:3" x14ac:dyDescent="0.25">
      <c r="C600" s="53"/>
    </row>
    <row r="601" spans="3:3" x14ac:dyDescent="0.25">
      <c r="C601" s="53"/>
    </row>
    <row r="602" spans="3:3" x14ac:dyDescent="0.25">
      <c r="C602" s="53"/>
    </row>
    <row r="603" spans="3:3" x14ac:dyDescent="0.25">
      <c r="C603" s="53"/>
    </row>
    <row r="604" spans="3:3" x14ac:dyDescent="0.25">
      <c r="C604" s="53"/>
    </row>
    <row r="605" spans="3:3" x14ac:dyDescent="0.25">
      <c r="C605" s="53"/>
    </row>
    <row r="606" spans="3:3" x14ac:dyDescent="0.25">
      <c r="C606" s="53"/>
    </row>
    <row r="607" spans="3:3" x14ac:dyDescent="0.25">
      <c r="C607" s="53"/>
    </row>
    <row r="608" spans="3:3" x14ac:dyDescent="0.25">
      <c r="C608" s="53"/>
    </row>
    <row r="609" spans="3:3" x14ac:dyDescent="0.25">
      <c r="C609" s="53"/>
    </row>
    <row r="610" spans="3:3" x14ac:dyDescent="0.25">
      <c r="C610" s="53"/>
    </row>
    <row r="611" spans="3:3" x14ac:dyDescent="0.25">
      <c r="C611" s="53"/>
    </row>
    <row r="612" spans="3:3" x14ac:dyDescent="0.25">
      <c r="C612" s="53"/>
    </row>
    <row r="613" spans="3:3" x14ac:dyDescent="0.25">
      <c r="C613" s="53"/>
    </row>
    <row r="614" spans="3:3" x14ac:dyDescent="0.25">
      <c r="C614" s="53"/>
    </row>
    <row r="615" spans="3:3" x14ac:dyDescent="0.25">
      <c r="C615" s="53"/>
    </row>
    <row r="616" spans="3:3" x14ac:dyDescent="0.25">
      <c r="C616" s="53"/>
    </row>
    <row r="617" spans="3:3" x14ac:dyDescent="0.25">
      <c r="C617" s="53"/>
    </row>
    <row r="618" spans="3:3" x14ac:dyDescent="0.25">
      <c r="C618" s="53"/>
    </row>
    <row r="619" spans="3:3" x14ac:dyDescent="0.25">
      <c r="C619" s="53"/>
    </row>
    <row r="620" spans="3:3" x14ac:dyDescent="0.25">
      <c r="C620" s="53"/>
    </row>
    <row r="621" spans="3:3" x14ac:dyDescent="0.25">
      <c r="C621" s="53"/>
    </row>
    <row r="622" spans="3:3" x14ac:dyDescent="0.25">
      <c r="C622" s="53"/>
    </row>
    <row r="623" spans="3:3" x14ac:dyDescent="0.25">
      <c r="C623" s="53"/>
    </row>
    <row r="624" spans="3:3" x14ac:dyDescent="0.25">
      <c r="C624" s="53"/>
    </row>
    <row r="625" spans="3:3" x14ac:dyDescent="0.25">
      <c r="C625" s="53"/>
    </row>
    <row r="626" spans="3:3" x14ac:dyDescent="0.25">
      <c r="C626" s="53"/>
    </row>
    <row r="627" spans="3:3" x14ac:dyDescent="0.25">
      <c r="C627" s="53"/>
    </row>
    <row r="628" spans="3:3" x14ac:dyDescent="0.25">
      <c r="C628" s="53"/>
    </row>
    <row r="629" spans="3:3" x14ac:dyDescent="0.25">
      <c r="C629" s="53"/>
    </row>
    <row r="630" spans="3:3" x14ac:dyDescent="0.25">
      <c r="C630" s="53"/>
    </row>
    <row r="631" spans="3:3" x14ac:dyDescent="0.25">
      <c r="C631" s="53"/>
    </row>
    <row r="632" spans="3:3" x14ac:dyDescent="0.25">
      <c r="C632" s="53"/>
    </row>
    <row r="633" spans="3:3" x14ac:dyDescent="0.25">
      <c r="C633" s="53"/>
    </row>
    <row r="634" spans="3:3" x14ac:dyDescent="0.25">
      <c r="C634" s="53"/>
    </row>
    <row r="635" spans="3:3" x14ac:dyDescent="0.25">
      <c r="C635" s="53"/>
    </row>
    <row r="636" spans="3:3" x14ac:dyDescent="0.25">
      <c r="C636" s="53"/>
    </row>
    <row r="637" spans="3:3" x14ac:dyDescent="0.25">
      <c r="C637" s="53"/>
    </row>
    <row r="638" spans="3:3" x14ac:dyDescent="0.25">
      <c r="C638" s="53"/>
    </row>
    <row r="639" spans="3:3" x14ac:dyDescent="0.25">
      <c r="C639" s="53"/>
    </row>
    <row r="640" spans="3:3" x14ac:dyDescent="0.25">
      <c r="C640" s="53"/>
    </row>
    <row r="641" spans="3:3" x14ac:dyDescent="0.25">
      <c r="C641" s="53"/>
    </row>
    <row r="642" spans="3:3" x14ac:dyDescent="0.25">
      <c r="C642" s="53"/>
    </row>
    <row r="643" spans="3:3" x14ac:dyDescent="0.25">
      <c r="C643" s="53"/>
    </row>
    <row r="644" spans="3:3" x14ac:dyDescent="0.25">
      <c r="C644" s="53"/>
    </row>
    <row r="645" spans="3:3" x14ac:dyDescent="0.25">
      <c r="C645" s="53"/>
    </row>
    <row r="646" spans="3:3" x14ac:dyDescent="0.25">
      <c r="C646" s="53"/>
    </row>
    <row r="647" spans="3:3" x14ac:dyDescent="0.25">
      <c r="C647" s="53"/>
    </row>
    <row r="648" spans="3:3" x14ac:dyDescent="0.25">
      <c r="C648" s="53"/>
    </row>
    <row r="649" spans="3:3" x14ac:dyDescent="0.25">
      <c r="C649" s="53"/>
    </row>
    <row r="650" spans="3:3" x14ac:dyDescent="0.25">
      <c r="C650" s="53"/>
    </row>
    <row r="651" spans="3:3" x14ac:dyDescent="0.25">
      <c r="C651" s="53"/>
    </row>
    <row r="652" spans="3:3" x14ac:dyDescent="0.25">
      <c r="C652" s="53"/>
    </row>
    <row r="653" spans="3:3" x14ac:dyDescent="0.25">
      <c r="C653" s="53"/>
    </row>
    <row r="654" spans="3:3" x14ac:dyDescent="0.25">
      <c r="C654" s="53"/>
    </row>
    <row r="655" spans="3:3" x14ac:dyDescent="0.25">
      <c r="C655" s="53"/>
    </row>
    <row r="656" spans="3:3" x14ac:dyDescent="0.25">
      <c r="C656" s="53"/>
    </row>
    <row r="657" spans="3:3" x14ac:dyDescent="0.25">
      <c r="C657" s="53"/>
    </row>
    <row r="658" spans="3:3" x14ac:dyDescent="0.25">
      <c r="C658" s="53"/>
    </row>
    <row r="659" spans="3:3" x14ac:dyDescent="0.25">
      <c r="C659" s="53"/>
    </row>
    <row r="660" spans="3:3" x14ac:dyDescent="0.25">
      <c r="C660" s="53"/>
    </row>
    <row r="661" spans="3:3" x14ac:dyDescent="0.25">
      <c r="C661" s="53"/>
    </row>
    <row r="662" spans="3:3" x14ac:dyDescent="0.25">
      <c r="C662" s="53"/>
    </row>
    <row r="663" spans="3:3" x14ac:dyDescent="0.25">
      <c r="C663" s="53"/>
    </row>
    <row r="664" spans="3:3" x14ac:dyDescent="0.25">
      <c r="C664" s="53"/>
    </row>
    <row r="665" spans="3:3" x14ac:dyDescent="0.25">
      <c r="C665" s="53"/>
    </row>
    <row r="666" spans="3:3" x14ac:dyDescent="0.25">
      <c r="C666" s="53"/>
    </row>
    <row r="667" spans="3:3" x14ac:dyDescent="0.25">
      <c r="C667" s="53"/>
    </row>
    <row r="668" spans="3:3" x14ac:dyDescent="0.25">
      <c r="C668" s="53"/>
    </row>
  </sheetData>
  <mergeCells count="39">
    <mergeCell ref="A20:A22"/>
    <mergeCell ref="C20:C22"/>
    <mergeCell ref="I20:K20"/>
    <mergeCell ref="E20:G20"/>
    <mergeCell ref="A18:O18"/>
    <mergeCell ref="E21:F21"/>
    <mergeCell ref="M21:N21"/>
    <mergeCell ref="I21:J21"/>
    <mergeCell ref="K21:K22"/>
    <mergeCell ref="B20:B22"/>
    <mergeCell ref="B215:O215"/>
    <mergeCell ref="B152:O152"/>
    <mergeCell ref="B192:O192"/>
    <mergeCell ref="D20:D22"/>
    <mergeCell ref="L20:L22"/>
    <mergeCell ref="B94:O94"/>
    <mergeCell ref="B23:O23"/>
    <mergeCell ref="O21:O22"/>
    <mergeCell ref="M20:O20"/>
    <mergeCell ref="H20:H22"/>
    <mergeCell ref="G21:G22"/>
    <mergeCell ref="B197:O197"/>
    <mergeCell ref="B148:O148"/>
    <mergeCell ref="B5:O5"/>
    <mergeCell ref="B1:O1"/>
    <mergeCell ref="B2:O2"/>
    <mergeCell ref="B3:O3"/>
    <mergeCell ref="B4:O4"/>
    <mergeCell ref="B15:O15"/>
    <mergeCell ref="B16:N16"/>
    <mergeCell ref="B13:O13"/>
    <mergeCell ref="B14:N14"/>
    <mergeCell ref="B6:N6"/>
    <mergeCell ref="B7:O7"/>
    <mergeCell ref="B8:N8"/>
    <mergeCell ref="B9:O9"/>
    <mergeCell ref="B10:N10"/>
    <mergeCell ref="B11:O11"/>
    <mergeCell ref="B12:N12"/>
  </mergeCells>
  <phoneticPr fontId="2" type="noConversion"/>
  <pageMargins left="1.1811023622047245" right="0.39370078740157483" top="0.78740157480314965" bottom="0.78740157480314965" header="0" footer="0"/>
  <pageSetup paperSize="9" scale="94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76"/>
  <sheetViews>
    <sheetView showZeros="0" workbookViewId="0">
      <selection activeCell="V5" sqref="V5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4" width="10.28515625" style="2" customWidth="1"/>
    <col min="15" max="15" width="11.140625" style="2" customWidth="1"/>
    <col min="16" max="19" width="9.140625" style="2" hidden="1" customWidth="1"/>
    <col min="20" max="16384" width="9.140625" style="2"/>
  </cols>
  <sheetData>
    <row r="1" spans="2:15" x14ac:dyDescent="0.25">
      <c r="B1" s="652" t="s">
        <v>328</v>
      </c>
      <c r="C1" s="652"/>
      <c r="D1" s="652"/>
      <c r="E1" s="652"/>
      <c r="F1" s="652"/>
      <c r="G1" s="652"/>
      <c r="H1" s="652"/>
      <c r="I1" s="652"/>
      <c r="J1" s="652"/>
      <c r="K1" s="652"/>
      <c r="L1" s="652"/>
      <c r="M1" s="652"/>
      <c r="N1" s="652"/>
      <c r="O1" s="652"/>
    </row>
    <row r="2" spans="2:15" x14ac:dyDescent="0.25">
      <c r="B2" s="652" t="s">
        <v>447</v>
      </c>
      <c r="C2" s="652"/>
      <c r="D2" s="652"/>
      <c r="E2" s="652"/>
      <c r="F2" s="652"/>
      <c r="G2" s="652"/>
      <c r="H2" s="652"/>
      <c r="I2" s="652"/>
      <c r="J2" s="652"/>
      <c r="K2" s="652"/>
      <c r="L2" s="652"/>
      <c r="M2" s="652"/>
      <c r="N2" s="652"/>
      <c r="O2" s="652"/>
    </row>
    <row r="3" spans="2:15" x14ac:dyDescent="0.25">
      <c r="B3" s="652" t="s">
        <v>505</v>
      </c>
      <c r="C3" s="652"/>
      <c r="D3" s="652"/>
      <c r="E3" s="652"/>
      <c r="F3" s="652"/>
      <c r="G3" s="652"/>
      <c r="H3" s="652"/>
      <c r="I3" s="652"/>
      <c r="J3" s="652"/>
      <c r="K3" s="652"/>
      <c r="L3" s="652"/>
      <c r="M3" s="652"/>
      <c r="N3" s="652"/>
      <c r="O3" s="652"/>
    </row>
    <row r="4" spans="2:15" x14ac:dyDescent="0.25">
      <c r="B4" s="652" t="s">
        <v>339</v>
      </c>
      <c r="C4" s="652"/>
      <c r="D4" s="652"/>
      <c r="E4" s="652"/>
      <c r="F4" s="652"/>
      <c r="G4" s="652"/>
      <c r="H4" s="652"/>
      <c r="I4" s="652"/>
      <c r="J4" s="652"/>
      <c r="K4" s="652"/>
      <c r="L4" s="652"/>
      <c r="M4" s="652"/>
      <c r="N4" s="652"/>
      <c r="O4" s="652"/>
    </row>
    <row r="5" spans="2:15" x14ac:dyDescent="0.25">
      <c r="B5" s="653" t="s">
        <v>510</v>
      </c>
      <c r="C5" s="653"/>
      <c r="D5" s="653"/>
      <c r="E5" s="653"/>
      <c r="F5" s="653"/>
      <c r="G5" s="653"/>
      <c r="H5" s="653"/>
      <c r="I5" s="653"/>
      <c r="J5" s="653"/>
      <c r="K5" s="653"/>
      <c r="L5" s="653"/>
      <c r="M5" s="653"/>
      <c r="N5" s="653"/>
      <c r="O5" s="653"/>
    </row>
    <row r="6" spans="2:15" x14ac:dyDescent="0.25">
      <c r="B6" s="654" t="s">
        <v>513</v>
      </c>
      <c r="C6" s="654"/>
      <c r="D6" s="654"/>
      <c r="E6" s="654"/>
      <c r="F6" s="654"/>
      <c r="G6" s="654"/>
      <c r="H6" s="654"/>
      <c r="I6" s="654"/>
      <c r="J6" s="654"/>
      <c r="K6" s="654"/>
      <c r="L6" s="654"/>
      <c r="M6" s="654"/>
      <c r="N6" s="654"/>
      <c r="O6" s="462"/>
    </row>
    <row r="7" spans="2:15" x14ac:dyDescent="0.25">
      <c r="B7" s="653" t="s">
        <v>522</v>
      </c>
      <c r="C7" s="653"/>
      <c r="D7" s="653"/>
      <c r="E7" s="653"/>
      <c r="F7" s="653"/>
      <c r="G7" s="653"/>
      <c r="H7" s="653"/>
      <c r="I7" s="653"/>
      <c r="J7" s="653"/>
      <c r="K7" s="653"/>
      <c r="L7" s="653"/>
      <c r="M7" s="653"/>
      <c r="N7" s="653"/>
      <c r="O7" s="653"/>
    </row>
    <row r="8" spans="2:15" x14ac:dyDescent="0.25">
      <c r="B8" s="654" t="s">
        <v>540</v>
      </c>
      <c r="C8" s="654"/>
      <c r="D8" s="654"/>
      <c r="E8" s="654"/>
      <c r="F8" s="654"/>
      <c r="G8" s="654"/>
      <c r="H8" s="654"/>
      <c r="I8" s="654"/>
      <c r="J8" s="654"/>
      <c r="K8" s="654"/>
      <c r="L8" s="654"/>
      <c r="M8" s="654"/>
      <c r="N8" s="654"/>
      <c r="O8" s="466"/>
    </row>
    <row r="9" spans="2:15" x14ac:dyDescent="0.25">
      <c r="B9" s="653" t="s">
        <v>546</v>
      </c>
      <c r="C9" s="653"/>
      <c r="D9" s="653"/>
      <c r="E9" s="653"/>
      <c r="F9" s="653"/>
      <c r="G9" s="653"/>
      <c r="H9" s="653"/>
      <c r="I9" s="653"/>
      <c r="J9" s="653"/>
      <c r="K9" s="653"/>
      <c r="L9" s="653"/>
      <c r="M9" s="653"/>
      <c r="N9" s="653"/>
      <c r="O9" s="653"/>
    </row>
    <row r="10" spans="2:15" x14ac:dyDescent="0.25">
      <c r="B10" s="654" t="s">
        <v>556</v>
      </c>
      <c r="C10" s="654"/>
      <c r="D10" s="654"/>
      <c r="E10" s="654"/>
      <c r="F10" s="654"/>
      <c r="G10" s="654"/>
      <c r="H10" s="654"/>
      <c r="I10" s="654"/>
      <c r="J10" s="654"/>
      <c r="K10" s="654"/>
      <c r="L10" s="654"/>
      <c r="M10" s="654"/>
      <c r="N10" s="654"/>
      <c r="O10" s="520"/>
    </row>
    <row r="11" spans="2:15" x14ac:dyDescent="0.25">
      <c r="B11" s="653" t="s">
        <v>561</v>
      </c>
      <c r="C11" s="653"/>
      <c r="D11" s="653"/>
      <c r="E11" s="653"/>
      <c r="F11" s="653"/>
      <c r="G11" s="653"/>
      <c r="H11" s="653"/>
      <c r="I11" s="653"/>
      <c r="J11" s="653"/>
      <c r="K11" s="653"/>
      <c r="L11" s="653"/>
      <c r="M11" s="653"/>
      <c r="N11" s="653"/>
      <c r="O11" s="653"/>
    </row>
    <row r="12" spans="2:15" x14ac:dyDescent="0.25">
      <c r="B12" s="654" t="s">
        <v>573</v>
      </c>
      <c r="C12" s="654"/>
      <c r="D12" s="654"/>
      <c r="E12" s="654"/>
      <c r="F12" s="654"/>
      <c r="G12" s="654"/>
      <c r="H12" s="654"/>
      <c r="I12" s="654"/>
      <c r="J12" s="654"/>
      <c r="K12" s="654"/>
      <c r="L12" s="654"/>
      <c r="M12" s="654"/>
      <c r="N12" s="654"/>
      <c r="O12" s="532"/>
    </row>
    <row r="13" spans="2:15" x14ac:dyDescent="0.25">
      <c r="B13" s="653" t="s">
        <v>580</v>
      </c>
      <c r="C13" s="653"/>
      <c r="D13" s="653"/>
      <c r="E13" s="653"/>
      <c r="F13" s="653"/>
      <c r="G13" s="653"/>
      <c r="H13" s="653"/>
      <c r="I13" s="653"/>
      <c r="J13" s="653"/>
      <c r="K13" s="653"/>
      <c r="L13" s="653"/>
      <c r="M13" s="653"/>
      <c r="N13" s="653"/>
      <c r="O13" s="653"/>
    </row>
    <row r="14" spans="2:15" x14ac:dyDescent="0.25">
      <c r="B14" s="654" t="s">
        <v>597</v>
      </c>
      <c r="C14" s="654"/>
      <c r="D14" s="654"/>
      <c r="E14" s="654"/>
      <c r="F14" s="654"/>
      <c r="G14" s="654"/>
      <c r="H14" s="654"/>
      <c r="I14" s="654"/>
      <c r="J14" s="654"/>
      <c r="K14" s="654"/>
      <c r="L14" s="654"/>
      <c r="M14" s="654"/>
      <c r="N14" s="654"/>
      <c r="O14" s="542"/>
    </row>
    <row r="15" spans="2:15" x14ac:dyDescent="0.25">
      <c r="B15" s="653" t="s">
        <v>584</v>
      </c>
      <c r="C15" s="653"/>
      <c r="D15" s="653"/>
      <c r="E15" s="653"/>
      <c r="F15" s="653"/>
      <c r="G15" s="653"/>
      <c r="H15" s="653"/>
      <c r="I15" s="653"/>
      <c r="J15" s="653"/>
      <c r="K15" s="653"/>
      <c r="L15" s="653"/>
      <c r="M15" s="653"/>
      <c r="N15" s="653"/>
      <c r="O15" s="653"/>
    </row>
    <row r="16" spans="2:15" x14ac:dyDescent="0.25">
      <c r="B16" s="654" t="s">
        <v>607</v>
      </c>
      <c r="C16" s="654"/>
      <c r="D16" s="654"/>
      <c r="E16" s="654"/>
      <c r="F16" s="654"/>
      <c r="G16" s="654"/>
      <c r="H16" s="654"/>
      <c r="I16" s="654"/>
      <c r="J16" s="654"/>
      <c r="K16" s="654"/>
      <c r="L16" s="654"/>
      <c r="M16" s="654"/>
      <c r="N16" s="654"/>
      <c r="O16" s="548"/>
    </row>
    <row r="17" spans="1:15" x14ac:dyDescent="0.25">
      <c r="B17" s="141"/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</row>
    <row r="18" spans="1:15" ht="31.5" customHeight="1" x14ac:dyDescent="0.25">
      <c r="A18" s="583" t="s">
        <v>455</v>
      </c>
      <c r="B18" s="583"/>
      <c r="C18" s="583"/>
      <c r="D18" s="583"/>
      <c r="E18" s="583"/>
      <c r="F18" s="583"/>
      <c r="G18" s="583"/>
      <c r="H18" s="583"/>
      <c r="I18" s="583"/>
      <c r="J18" s="583"/>
      <c r="K18" s="583"/>
      <c r="L18" s="583"/>
      <c r="M18" s="583"/>
      <c r="N18" s="583"/>
      <c r="O18" s="583"/>
    </row>
    <row r="19" spans="1:15" ht="17.25" customHeight="1" x14ac:dyDescent="0.25">
      <c r="G19" s="4"/>
      <c r="H19" s="4"/>
      <c r="I19" s="4"/>
      <c r="J19" s="4"/>
      <c r="K19" s="4"/>
      <c r="L19" s="4"/>
      <c r="M19" s="4"/>
      <c r="N19" s="4"/>
      <c r="O19" s="4" t="s">
        <v>406</v>
      </c>
    </row>
    <row r="20" spans="1:15" ht="15" customHeight="1" x14ac:dyDescent="0.25">
      <c r="A20" s="588" t="s">
        <v>5</v>
      </c>
      <c r="B20" s="591" t="s">
        <v>327</v>
      </c>
      <c r="C20" s="591" t="s">
        <v>54</v>
      </c>
      <c r="D20" s="604" t="s">
        <v>336</v>
      </c>
      <c r="E20" s="608" t="s">
        <v>194</v>
      </c>
      <c r="F20" s="608"/>
      <c r="G20" s="609"/>
      <c r="H20" s="594" t="s">
        <v>338</v>
      </c>
      <c r="I20" s="597" t="s">
        <v>194</v>
      </c>
      <c r="J20" s="598"/>
      <c r="K20" s="599"/>
      <c r="L20" s="603" t="s">
        <v>0</v>
      </c>
      <c r="M20" s="611" t="s">
        <v>194</v>
      </c>
      <c r="N20" s="612"/>
      <c r="O20" s="613"/>
    </row>
    <row r="21" spans="1:15" x14ac:dyDescent="0.25">
      <c r="A21" s="589"/>
      <c r="B21" s="592"/>
      <c r="C21" s="592"/>
      <c r="D21" s="605"/>
      <c r="E21" s="609" t="s">
        <v>1</v>
      </c>
      <c r="F21" s="619"/>
      <c r="G21" s="610" t="s">
        <v>2</v>
      </c>
      <c r="H21" s="595"/>
      <c r="I21" s="625" t="s">
        <v>1</v>
      </c>
      <c r="J21" s="625"/>
      <c r="K21" s="587" t="s">
        <v>2</v>
      </c>
      <c r="L21" s="603"/>
      <c r="M21" s="603" t="s">
        <v>1</v>
      </c>
      <c r="N21" s="603"/>
      <c r="O21" s="586" t="s">
        <v>2</v>
      </c>
    </row>
    <row r="22" spans="1:15" ht="30.75" customHeight="1" x14ac:dyDescent="0.25">
      <c r="A22" s="590"/>
      <c r="B22" s="593"/>
      <c r="C22" s="593"/>
      <c r="D22" s="606"/>
      <c r="E22" s="137" t="s">
        <v>3</v>
      </c>
      <c r="F22" s="138" t="s">
        <v>4</v>
      </c>
      <c r="G22" s="610"/>
      <c r="H22" s="596"/>
      <c r="I22" s="140" t="s">
        <v>3</v>
      </c>
      <c r="J22" s="135" t="s">
        <v>4</v>
      </c>
      <c r="K22" s="587"/>
      <c r="L22" s="603"/>
      <c r="M22" s="136" t="s">
        <v>3</v>
      </c>
      <c r="N22" s="134" t="s">
        <v>4</v>
      </c>
      <c r="O22" s="586"/>
    </row>
    <row r="23" spans="1:15" ht="15.95" customHeight="1" x14ac:dyDescent="0.25">
      <c r="A23" s="5" t="s">
        <v>71</v>
      </c>
      <c r="B23" s="600" t="s">
        <v>6</v>
      </c>
      <c r="C23" s="601"/>
      <c r="D23" s="601"/>
      <c r="E23" s="601"/>
      <c r="F23" s="601"/>
      <c r="G23" s="601"/>
      <c r="H23" s="601"/>
      <c r="I23" s="601"/>
      <c r="J23" s="601"/>
      <c r="K23" s="601"/>
      <c r="L23" s="601"/>
      <c r="M23" s="601"/>
      <c r="N23" s="601"/>
      <c r="O23" s="602"/>
    </row>
    <row r="24" spans="1:15" ht="15" customHeight="1" x14ac:dyDescent="0.25">
      <c r="A24" s="154" t="s">
        <v>182</v>
      </c>
      <c r="B24" s="80" t="s">
        <v>20</v>
      </c>
      <c r="C24" s="155"/>
      <c r="D24" s="156">
        <f>SUM(D26:D41)</f>
        <v>368.40000000000003</v>
      </c>
      <c r="E24" s="156">
        <f>SUM(E26:E41)</f>
        <v>368.40000000000003</v>
      </c>
      <c r="F24" s="156">
        <f t="shared" ref="F24:O24" si="0">SUM(F26:F41)</f>
        <v>238.29999999999998</v>
      </c>
      <c r="G24" s="156">
        <f t="shared" si="0"/>
        <v>0</v>
      </c>
      <c r="H24" s="157">
        <f t="shared" si="0"/>
        <v>0</v>
      </c>
      <c r="I24" s="157">
        <f t="shared" si="0"/>
        <v>0</v>
      </c>
      <c r="J24" s="157">
        <f t="shared" si="0"/>
        <v>1.3</v>
      </c>
      <c r="K24" s="157">
        <f t="shared" si="0"/>
        <v>0</v>
      </c>
      <c r="L24" s="80">
        <f t="shared" si="0"/>
        <v>368.40000000000003</v>
      </c>
      <c r="M24" s="80">
        <f t="shared" si="0"/>
        <v>368.40000000000003</v>
      </c>
      <c r="N24" s="80">
        <f t="shared" si="0"/>
        <v>239.6</v>
      </c>
      <c r="O24" s="80">
        <f t="shared" si="0"/>
        <v>0</v>
      </c>
    </row>
    <row r="25" spans="1:15" ht="15" customHeight="1" x14ac:dyDescent="0.25">
      <c r="A25" s="158"/>
      <c r="B25" s="159" t="s">
        <v>194</v>
      </c>
      <c r="C25" s="160"/>
      <c r="D25" s="161"/>
      <c r="E25" s="161"/>
      <c r="F25" s="161"/>
      <c r="G25" s="161"/>
      <c r="H25" s="79"/>
      <c r="I25" s="79"/>
      <c r="J25" s="79"/>
      <c r="K25" s="79"/>
      <c r="L25" s="29"/>
      <c r="M25" s="29"/>
      <c r="N25" s="29"/>
      <c r="O25" s="29"/>
    </row>
    <row r="26" spans="1:15" ht="26.25" x14ac:dyDescent="0.25">
      <c r="A26" s="158"/>
      <c r="B26" s="162" t="s">
        <v>205</v>
      </c>
      <c r="C26" s="7" t="s">
        <v>9</v>
      </c>
      <c r="D26" s="8">
        <f>E26+G26</f>
        <v>0.8</v>
      </c>
      <c r="E26" s="8">
        <v>0.8</v>
      </c>
      <c r="F26" s="8">
        <v>0.6</v>
      </c>
      <c r="G26" s="8"/>
      <c r="H26" s="9">
        <f>I26+K26</f>
        <v>0</v>
      </c>
      <c r="I26" s="9"/>
      <c r="J26" s="9"/>
      <c r="K26" s="9"/>
      <c r="L26" s="11">
        <f>M26+O26</f>
        <v>0.8</v>
      </c>
      <c r="M26" s="11">
        <f>E26+I26</f>
        <v>0.8</v>
      </c>
      <c r="N26" s="11">
        <f>F26+J26</f>
        <v>0.6</v>
      </c>
      <c r="O26" s="11">
        <f>G26+K26</f>
        <v>0</v>
      </c>
    </row>
    <row r="27" spans="1:15" ht="15" customHeight="1" x14ac:dyDescent="0.25">
      <c r="A27" s="158"/>
      <c r="B27" s="163" t="s">
        <v>201</v>
      </c>
      <c r="C27" s="30" t="s">
        <v>9</v>
      </c>
      <c r="D27" s="16">
        <f>E27+G27</f>
        <v>30.8</v>
      </c>
      <c r="E27" s="16">
        <v>30.8</v>
      </c>
      <c r="F27" s="16">
        <v>23.6</v>
      </c>
      <c r="G27" s="16"/>
      <c r="H27" s="9">
        <f t="shared" ref="H27:H41" si="1">I27+K27</f>
        <v>0</v>
      </c>
      <c r="I27" s="9"/>
      <c r="J27" s="9"/>
      <c r="K27" s="9"/>
      <c r="L27" s="12">
        <f>M27+O27</f>
        <v>30.8</v>
      </c>
      <c r="M27" s="11">
        <f t="shared" ref="M27:M32" si="2">E27+I27</f>
        <v>30.8</v>
      </c>
      <c r="N27" s="11">
        <f t="shared" ref="N27:N33" si="3">F27+J27</f>
        <v>23.6</v>
      </c>
      <c r="O27" s="11">
        <f t="shared" ref="O27:O33" si="4">G27+K27</f>
        <v>0</v>
      </c>
    </row>
    <row r="28" spans="1:15" ht="26.25" x14ac:dyDescent="0.25">
      <c r="A28" s="158"/>
      <c r="B28" s="163" t="s">
        <v>207</v>
      </c>
      <c r="C28" s="30" t="s">
        <v>9</v>
      </c>
      <c r="D28" s="16">
        <f t="shared" ref="D28:D41" si="5">E28+G28</f>
        <v>8</v>
      </c>
      <c r="E28" s="16">
        <v>8</v>
      </c>
      <c r="F28" s="16">
        <v>6.1</v>
      </c>
      <c r="G28" s="16"/>
      <c r="H28" s="9">
        <f t="shared" si="1"/>
        <v>0</v>
      </c>
      <c r="I28" s="10"/>
      <c r="J28" s="10"/>
      <c r="K28" s="10"/>
      <c r="L28" s="12">
        <f t="shared" ref="L28:L41" si="6">M28+O28</f>
        <v>8</v>
      </c>
      <c r="M28" s="12">
        <f t="shared" si="2"/>
        <v>8</v>
      </c>
      <c r="N28" s="12">
        <f t="shared" si="3"/>
        <v>6.1</v>
      </c>
      <c r="O28" s="12">
        <f t="shared" si="4"/>
        <v>0</v>
      </c>
    </row>
    <row r="29" spans="1:15" ht="26.25" x14ac:dyDescent="0.25">
      <c r="A29" s="158"/>
      <c r="B29" s="163" t="s">
        <v>203</v>
      </c>
      <c r="C29" s="30" t="s">
        <v>9</v>
      </c>
      <c r="D29" s="16">
        <f t="shared" si="5"/>
        <v>26.7</v>
      </c>
      <c r="E29" s="16">
        <v>26.7</v>
      </c>
      <c r="F29" s="16">
        <v>16.600000000000001</v>
      </c>
      <c r="G29" s="16"/>
      <c r="H29" s="9">
        <f t="shared" si="1"/>
        <v>0</v>
      </c>
      <c r="I29" s="10"/>
      <c r="J29" s="10">
        <v>1.3</v>
      </c>
      <c r="K29" s="10"/>
      <c r="L29" s="12">
        <f t="shared" si="6"/>
        <v>26.7</v>
      </c>
      <c r="M29" s="12">
        <f t="shared" si="2"/>
        <v>26.7</v>
      </c>
      <c r="N29" s="12">
        <f t="shared" si="3"/>
        <v>17.900000000000002</v>
      </c>
      <c r="O29" s="12">
        <f t="shared" si="4"/>
        <v>0</v>
      </c>
    </row>
    <row r="30" spans="1:15" ht="15" customHeight="1" x14ac:dyDescent="0.25">
      <c r="A30" s="158"/>
      <c r="B30" s="164" t="s">
        <v>208</v>
      </c>
      <c r="C30" s="30" t="s">
        <v>9</v>
      </c>
      <c r="D30" s="16">
        <f t="shared" si="5"/>
        <v>110</v>
      </c>
      <c r="E30" s="16">
        <v>110</v>
      </c>
      <c r="F30" s="16">
        <v>80.5</v>
      </c>
      <c r="G30" s="16"/>
      <c r="H30" s="9">
        <f t="shared" si="1"/>
        <v>0</v>
      </c>
      <c r="I30" s="10"/>
      <c r="J30" s="10"/>
      <c r="K30" s="10"/>
      <c r="L30" s="12">
        <f t="shared" si="6"/>
        <v>110</v>
      </c>
      <c r="M30" s="12">
        <f t="shared" si="2"/>
        <v>110</v>
      </c>
      <c r="N30" s="12">
        <f t="shared" si="3"/>
        <v>80.5</v>
      </c>
      <c r="O30" s="12">
        <f t="shared" si="4"/>
        <v>0</v>
      </c>
    </row>
    <row r="31" spans="1:15" ht="15" customHeight="1" x14ac:dyDescent="0.25">
      <c r="A31" s="158"/>
      <c r="B31" s="164" t="s">
        <v>209</v>
      </c>
      <c r="C31" s="30" t="s">
        <v>9</v>
      </c>
      <c r="D31" s="16">
        <f t="shared" si="5"/>
        <v>13.8</v>
      </c>
      <c r="E31" s="16">
        <v>13.8</v>
      </c>
      <c r="F31" s="16">
        <v>9.9</v>
      </c>
      <c r="G31" s="16"/>
      <c r="H31" s="9">
        <f t="shared" si="1"/>
        <v>0</v>
      </c>
      <c r="I31" s="10"/>
      <c r="J31" s="10"/>
      <c r="K31" s="10"/>
      <c r="L31" s="12">
        <f t="shared" si="6"/>
        <v>13.8</v>
      </c>
      <c r="M31" s="12">
        <f t="shared" si="2"/>
        <v>13.8</v>
      </c>
      <c r="N31" s="12">
        <f t="shared" si="3"/>
        <v>9.9</v>
      </c>
      <c r="O31" s="12">
        <f t="shared" si="4"/>
        <v>0</v>
      </c>
    </row>
    <row r="32" spans="1:15" ht="26.25" x14ac:dyDescent="0.25">
      <c r="A32" s="158"/>
      <c r="B32" s="163" t="s">
        <v>202</v>
      </c>
      <c r="C32" s="30" t="s">
        <v>9</v>
      </c>
      <c r="D32" s="16">
        <f t="shared" si="5"/>
        <v>10</v>
      </c>
      <c r="E32" s="16">
        <v>10</v>
      </c>
      <c r="F32" s="16">
        <v>7.6</v>
      </c>
      <c r="G32" s="16"/>
      <c r="H32" s="9">
        <f t="shared" si="1"/>
        <v>0</v>
      </c>
      <c r="I32" s="10"/>
      <c r="J32" s="10"/>
      <c r="K32" s="10"/>
      <c r="L32" s="12">
        <f t="shared" si="6"/>
        <v>10</v>
      </c>
      <c r="M32" s="12">
        <f t="shared" si="2"/>
        <v>10</v>
      </c>
      <c r="N32" s="12">
        <f t="shared" si="3"/>
        <v>7.6</v>
      </c>
      <c r="O32" s="12">
        <f t="shared" si="4"/>
        <v>0</v>
      </c>
    </row>
    <row r="33" spans="1:18" ht="39" x14ac:dyDescent="0.25">
      <c r="A33" s="158"/>
      <c r="B33" s="163" t="s">
        <v>461</v>
      </c>
      <c r="C33" s="30" t="s">
        <v>9</v>
      </c>
      <c r="D33" s="16">
        <f t="shared" si="5"/>
        <v>12.1</v>
      </c>
      <c r="E33" s="16">
        <v>12.1</v>
      </c>
      <c r="F33" s="16">
        <v>2.9</v>
      </c>
      <c r="G33" s="16"/>
      <c r="H33" s="9">
        <f t="shared" si="1"/>
        <v>0</v>
      </c>
      <c r="I33" s="10"/>
      <c r="J33" s="10"/>
      <c r="K33" s="10"/>
      <c r="L33" s="12">
        <f t="shared" si="6"/>
        <v>12.1</v>
      </c>
      <c r="M33" s="12">
        <f>E33+I33</f>
        <v>12.1</v>
      </c>
      <c r="N33" s="12">
        <f t="shared" si="3"/>
        <v>2.9</v>
      </c>
      <c r="O33" s="12">
        <f t="shared" si="4"/>
        <v>0</v>
      </c>
    </row>
    <row r="34" spans="1:18" ht="26.25" x14ac:dyDescent="0.25">
      <c r="A34" s="158"/>
      <c r="B34" s="163" t="s">
        <v>224</v>
      </c>
      <c r="C34" s="30" t="s">
        <v>9</v>
      </c>
      <c r="D34" s="16">
        <f t="shared" si="5"/>
        <v>0.6</v>
      </c>
      <c r="E34" s="16">
        <v>0.6</v>
      </c>
      <c r="F34" s="16">
        <v>0.5</v>
      </c>
      <c r="G34" s="16"/>
      <c r="H34" s="9">
        <f t="shared" si="1"/>
        <v>0</v>
      </c>
      <c r="I34" s="10"/>
      <c r="J34" s="10"/>
      <c r="K34" s="10"/>
      <c r="L34" s="12">
        <f t="shared" si="6"/>
        <v>0.6</v>
      </c>
      <c r="M34" s="12">
        <f t="shared" ref="M34:M41" si="7">E34+I34</f>
        <v>0.6</v>
      </c>
      <c r="N34" s="12">
        <f t="shared" ref="N34:N41" si="8">F34+J34</f>
        <v>0.5</v>
      </c>
      <c r="O34" s="12">
        <f t="shared" ref="O34:O41" si="9">G34+K34</f>
        <v>0</v>
      </c>
    </row>
    <row r="35" spans="1:18" ht="15" customHeight="1" x14ac:dyDescent="0.25">
      <c r="A35" s="158"/>
      <c r="B35" s="163" t="s">
        <v>206</v>
      </c>
      <c r="C35" s="30" t="s">
        <v>23</v>
      </c>
      <c r="D35" s="16">
        <f t="shared" si="5"/>
        <v>16.7</v>
      </c>
      <c r="E35" s="16">
        <v>16.7</v>
      </c>
      <c r="F35" s="16">
        <v>11.3</v>
      </c>
      <c r="G35" s="16"/>
      <c r="H35" s="9">
        <f t="shared" si="1"/>
        <v>0</v>
      </c>
      <c r="I35" s="10"/>
      <c r="J35" s="10"/>
      <c r="K35" s="10"/>
      <c r="L35" s="12">
        <f t="shared" si="6"/>
        <v>16.7</v>
      </c>
      <c r="M35" s="12">
        <f t="shared" si="7"/>
        <v>16.7</v>
      </c>
      <c r="N35" s="12">
        <f t="shared" si="8"/>
        <v>11.3</v>
      </c>
      <c r="O35" s="12">
        <f t="shared" si="9"/>
        <v>0</v>
      </c>
    </row>
    <row r="36" spans="1:18" ht="15" customHeight="1" x14ac:dyDescent="0.25">
      <c r="A36" s="158"/>
      <c r="B36" s="164" t="s">
        <v>198</v>
      </c>
      <c r="C36" s="30" t="s">
        <v>23</v>
      </c>
      <c r="D36" s="16">
        <f t="shared" si="5"/>
        <v>7.6</v>
      </c>
      <c r="E36" s="16">
        <v>7.6</v>
      </c>
      <c r="F36" s="16">
        <v>5.2</v>
      </c>
      <c r="G36" s="16"/>
      <c r="H36" s="9">
        <f t="shared" si="1"/>
        <v>0</v>
      </c>
      <c r="I36" s="10"/>
      <c r="J36" s="10"/>
      <c r="K36" s="10"/>
      <c r="L36" s="12">
        <f t="shared" si="6"/>
        <v>7.6</v>
      </c>
      <c r="M36" s="12">
        <f t="shared" si="7"/>
        <v>7.6</v>
      </c>
      <c r="N36" s="12">
        <f t="shared" si="8"/>
        <v>5.2</v>
      </c>
      <c r="O36" s="12">
        <f t="shared" si="9"/>
        <v>0</v>
      </c>
    </row>
    <row r="37" spans="1:18" ht="15" customHeight="1" x14ac:dyDescent="0.25">
      <c r="A37" s="158"/>
      <c r="B37" s="163" t="s">
        <v>212</v>
      </c>
      <c r="C37" s="30" t="s">
        <v>25</v>
      </c>
      <c r="D37" s="16">
        <f t="shared" si="5"/>
        <v>100.6</v>
      </c>
      <c r="E37" s="16">
        <v>100.6</v>
      </c>
      <c r="F37" s="16">
        <v>58.7</v>
      </c>
      <c r="G37" s="16"/>
      <c r="H37" s="9">
        <f t="shared" si="1"/>
        <v>0</v>
      </c>
      <c r="I37" s="10"/>
      <c r="J37" s="10"/>
      <c r="K37" s="10"/>
      <c r="L37" s="12">
        <f t="shared" si="6"/>
        <v>100.6</v>
      </c>
      <c r="M37" s="12">
        <f t="shared" si="7"/>
        <v>100.6</v>
      </c>
      <c r="N37" s="12">
        <f t="shared" si="8"/>
        <v>58.7</v>
      </c>
      <c r="O37" s="12">
        <f t="shared" si="9"/>
        <v>0</v>
      </c>
    </row>
    <row r="38" spans="1:18" ht="39" hidden="1" x14ac:dyDescent="0.25">
      <c r="A38" s="158"/>
      <c r="B38" s="163" t="s">
        <v>214</v>
      </c>
      <c r="C38" s="30" t="s">
        <v>24</v>
      </c>
      <c r="D38" s="16">
        <f t="shared" si="5"/>
        <v>0</v>
      </c>
      <c r="E38" s="16"/>
      <c r="F38" s="16"/>
      <c r="G38" s="16"/>
      <c r="H38" s="9">
        <f t="shared" si="1"/>
        <v>0</v>
      </c>
      <c r="I38" s="10"/>
      <c r="J38" s="10"/>
      <c r="K38" s="10"/>
      <c r="L38" s="12">
        <f t="shared" si="6"/>
        <v>0</v>
      </c>
      <c r="M38" s="12">
        <f t="shared" si="7"/>
        <v>0</v>
      </c>
      <c r="N38" s="12">
        <f t="shared" si="8"/>
        <v>0</v>
      </c>
      <c r="O38" s="12">
        <f t="shared" si="9"/>
        <v>0</v>
      </c>
      <c r="R38" s="2" t="e">
        <f>L130-#REF!</f>
        <v>#REF!</v>
      </c>
    </row>
    <row r="39" spans="1:18" ht="27.75" customHeight="1" x14ac:dyDescent="0.25">
      <c r="A39" s="158"/>
      <c r="B39" s="164" t="s">
        <v>210</v>
      </c>
      <c r="C39" s="30" t="s">
        <v>24</v>
      </c>
      <c r="D39" s="16">
        <f t="shared" si="5"/>
        <v>6.1</v>
      </c>
      <c r="E39" s="16">
        <v>6.1</v>
      </c>
      <c r="F39" s="16"/>
      <c r="G39" s="16"/>
      <c r="H39" s="9">
        <f t="shared" si="1"/>
        <v>0</v>
      </c>
      <c r="I39" s="10"/>
      <c r="J39" s="10"/>
      <c r="K39" s="10"/>
      <c r="L39" s="12">
        <f t="shared" si="6"/>
        <v>6.1</v>
      </c>
      <c r="M39" s="12">
        <f t="shared" si="7"/>
        <v>6.1</v>
      </c>
      <c r="N39" s="12">
        <f t="shared" si="8"/>
        <v>0</v>
      </c>
      <c r="O39" s="12">
        <f t="shared" si="9"/>
        <v>0</v>
      </c>
    </row>
    <row r="40" spans="1:18" ht="16.5" customHeight="1" x14ac:dyDescent="0.25">
      <c r="A40" s="158"/>
      <c r="B40" s="164" t="s">
        <v>211</v>
      </c>
      <c r="C40" s="30" t="s">
        <v>24</v>
      </c>
      <c r="D40" s="16">
        <f t="shared" si="5"/>
        <v>11</v>
      </c>
      <c r="E40" s="16">
        <v>11</v>
      </c>
      <c r="F40" s="16">
        <v>7.2</v>
      </c>
      <c r="G40" s="16"/>
      <c r="H40" s="9">
        <f t="shared" si="1"/>
        <v>0</v>
      </c>
      <c r="I40" s="10"/>
      <c r="J40" s="10"/>
      <c r="K40" s="10"/>
      <c r="L40" s="12">
        <f t="shared" si="6"/>
        <v>11</v>
      </c>
      <c r="M40" s="12">
        <f t="shared" si="7"/>
        <v>11</v>
      </c>
      <c r="N40" s="12">
        <f t="shared" si="8"/>
        <v>7.2</v>
      </c>
      <c r="O40" s="12">
        <f t="shared" si="9"/>
        <v>0</v>
      </c>
    </row>
    <row r="41" spans="1:18" ht="15" customHeight="1" x14ac:dyDescent="0.25">
      <c r="A41" s="158"/>
      <c r="B41" s="164" t="s">
        <v>213</v>
      </c>
      <c r="C41" s="30" t="s">
        <v>24</v>
      </c>
      <c r="D41" s="16">
        <f t="shared" si="5"/>
        <v>13.6</v>
      </c>
      <c r="E41" s="16">
        <v>13.6</v>
      </c>
      <c r="F41" s="16">
        <v>7.6</v>
      </c>
      <c r="G41" s="16"/>
      <c r="H41" s="9">
        <f t="shared" si="1"/>
        <v>0</v>
      </c>
      <c r="I41" s="10"/>
      <c r="J41" s="10"/>
      <c r="K41" s="10"/>
      <c r="L41" s="12">
        <f t="shared" si="6"/>
        <v>13.6</v>
      </c>
      <c r="M41" s="12">
        <f t="shared" si="7"/>
        <v>13.6</v>
      </c>
      <c r="N41" s="12">
        <f t="shared" si="8"/>
        <v>7.6</v>
      </c>
      <c r="O41" s="12">
        <f t="shared" si="9"/>
        <v>0</v>
      </c>
    </row>
    <row r="42" spans="1:18" ht="15" customHeight="1" x14ac:dyDescent="0.25">
      <c r="A42" s="154" t="s">
        <v>72</v>
      </c>
      <c r="B42" s="29" t="s">
        <v>7</v>
      </c>
      <c r="C42" s="165"/>
      <c r="D42" s="161">
        <f>SUM(D44:D45)</f>
        <v>10.700000000000001</v>
      </c>
      <c r="E42" s="161">
        <f>SUM(E44:E45)</f>
        <v>10.700000000000001</v>
      </c>
      <c r="F42" s="161">
        <f>SUM(F44:F45)</f>
        <v>7.3999999999999995</v>
      </c>
      <c r="G42" s="161">
        <f>SUM(G44:G45)</f>
        <v>0</v>
      </c>
      <c r="H42" s="79">
        <f t="shared" ref="H42:O42" si="10">SUM(H44:H45)</f>
        <v>0</v>
      </c>
      <c r="I42" s="79">
        <f t="shared" si="10"/>
        <v>0</v>
      </c>
      <c r="J42" s="79">
        <f t="shared" si="10"/>
        <v>0</v>
      </c>
      <c r="K42" s="79">
        <f t="shared" si="10"/>
        <v>0</v>
      </c>
      <c r="L42" s="29">
        <f t="shared" si="10"/>
        <v>10.700000000000001</v>
      </c>
      <c r="M42" s="29">
        <f t="shared" si="10"/>
        <v>10.700000000000001</v>
      </c>
      <c r="N42" s="29">
        <f t="shared" si="10"/>
        <v>7.3999999999999995</v>
      </c>
      <c r="O42" s="29">
        <f t="shared" si="10"/>
        <v>0</v>
      </c>
    </row>
    <row r="43" spans="1:18" ht="15" customHeight="1" x14ac:dyDescent="0.25">
      <c r="A43" s="158"/>
      <c r="B43" s="159" t="s">
        <v>194</v>
      </c>
      <c r="C43" s="160"/>
      <c r="D43" s="161"/>
      <c r="E43" s="161"/>
      <c r="F43" s="161"/>
      <c r="G43" s="161"/>
      <c r="H43" s="79"/>
      <c r="I43" s="79"/>
      <c r="J43" s="79"/>
      <c r="K43" s="79"/>
      <c r="L43" s="29"/>
      <c r="M43" s="29"/>
      <c r="N43" s="29"/>
      <c r="O43" s="29"/>
    </row>
    <row r="44" spans="1:18" ht="15" customHeight="1" x14ac:dyDescent="0.25">
      <c r="A44" s="158"/>
      <c r="B44" s="162" t="s">
        <v>212</v>
      </c>
      <c r="C44" s="7" t="s">
        <v>25</v>
      </c>
      <c r="D44" s="8">
        <f>E44+G44</f>
        <v>10.3</v>
      </c>
      <c r="E44" s="8">
        <v>10.3</v>
      </c>
      <c r="F44" s="8">
        <v>7.1</v>
      </c>
      <c r="G44" s="8"/>
      <c r="H44" s="9">
        <f>I44+K44</f>
        <v>0</v>
      </c>
      <c r="I44" s="9"/>
      <c r="J44" s="9"/>
      <c r="K44" s="9"/>
      <c r="L44" s="11">
        <f>M44+O44</f>
        <v>10.3</v>
      </c>
      <c r="M44" s="11">
        <f>E44+I44</f>
        <v>10.3</v>
      </c>
      <c r="N44" s="11">
        <f>F44+J44</f>
        <v>7.1</v>
      </c>
      <c r="O44" s="11">
        <f>G44+K44</f>
        <v>0</v>
      </c>
    </row>
    <row r="45" spans="1:18" ht="39" x14ac:dyDescent="0.25">
      <c r="A45" s="158"/>
      <c r="B45" s="163" t="s">
        <v>215</v>
      </c>
      <c r="C45" s="30" t="s">
        <v>25</v>
      </c>
      <c r="D45" s="16">
        <f>E45+G45</f>
        <v>0.4</v>
      </c>
      <c r="E45" s="16">
        <v>0.4</v>
      </c>
      <c r="F45" s="16">
        <v>0.3</v>
      </c>
      <c r="G45" s="16"/>
      <c r="H45" s="10">
        <f>I45+K45</f>
        <v>0</v>
      </c>
      <c r="I45" s="10"/>
      <c r="J45" s="10"/>
      <c r="K45" s="10"/>
      <c r="L45" s="12">
        <f>M45+O45</f>
        <v>0.4</v>
      </c>
      <c r="M45" s="12">
        <f>E45+H45</f>
        <v>0.4</v>
      </c>
      <c r="N45" s="12">
        <f>F45+I45</f>
        <v>0.3</v>
      </c>
      <c r="O45" s="12">
        <f>G45+J45</f>
        <v>0</v>
      </c>
    </row>
    <row r="46" spans="1:18" ht="15" customHeight="1" x14ac:dyDescent="0.25">
      <c r="A46" s="154" t="s">
        <v>73</v>
      </c>
      <c r="B46" s="29" t="s">
        <v>10</v>
      </c>
      <c r="C46" s="165"/>
      <c r="D46" s="161">
        <f>SUM(D48:D49)</f>
        <v>10.1</v>
      </c>
      <c r="E46" s="161">
        <f>SUM(E48:E49)</f>
        <v>10.1</v>
      </c>
      <c r="F46" s="161">
        <f>SUM(F48:F49)</f>
        <v>7.1000000000000005</v>
      </c>
      <c r="G46" s="161">
        <f>SUM(G48:G49)</f>
        <v>0</v>
      </c>
      <c r="H46" s="79">
        <f>SUM(H48:H49)</f>
        <v>0</v>
      </c>
      <c r="I46" s="79">
        <f t="shared" ref="I46:K46" si="11">SUM(I48:I49)</f>
        <v>0</v>
      </c>
      <c r="J46" s="79">
        <f t="shared" si="11"/>
        <v>0</v>
      </c>
      <c r="K46" s="79">
        <f t="shared" si="11"/>
        <v>0</v>
      </c>
      <c r="L46" s="29">
        <f>SUM(L48:L49)</f>
        <v>10.1</v>
      </c>
      <c r="M46" s="29">
        <f>SUM(M48:M49)</f>
        <v>10.1</v>
      </c>
      <c r="N46" s="29">
        <f>SUM(N48:N49)</f>
        <v>7.1000000000000005</v>
      </c>
      <c r="O46" s="29">
        <f>SUM(O48:O49)</f>
        <v>0</v>
      </c>
    </row>
    <row r="47" spans="1:18" ht="15" customHeight="1" x14ac:dyDescent="0.25">
      <c r="A47" s="158"/>
      <c r="B47" s="159" t="s">
        <v>194</v>
      </c>
      <c r="C47" s="160"/>
      <c r="D47" s="161">
        <f>E47+G47</f>
        <v>0</v>
      </c>
      <c r="E47" s="161"/>
      <c r="F47" s="161"/>
      <c r="G47" s="161"/>
      <c r="H47" s="79">
        <f>I47+K47</f>
        <v>0</v>
      </c>
      <c r="I47" s="79"/>
      <c r="J47" s="79"/>
      <c r="K47" s="79"/>
      <c r="L47" s="29">
        <f>M47+O47</f>
        <v>0</v>
      </c>
      <c r="M47" s="29"/>
      <c r="N47" s="29"/>
      <c r="O47" s="29"/>
    </row>
    <row r="48" spans="1:18" ht="15" customHeight="1" x14ac:dyDescent="0.25">
      <c r="A48" s="158"/>
      <c r="B48" s="162" t="s">
        <v>212</v>
      </c>
      <c r="C48" s="7" t="s">
        <v>25</v>
      </c>
      <c r="D48" s="8">
        <f>E48+G48</f>
        <v>9.6</v>
      </c>
      <c r="E48" s="8">
        <v>9.6</v>
      </c>
      <c r="F48" s="8">
        <v>6.7</v>
      </c>
      <c r="G48" s="8"/>
      <c r="H48" s="9">
        <f>I48+K48</f>
        <v>0</v>
      </c>
      <c r="I48" s="9"/>
      <c r="J48" s="9"/>
      <c r="K48" s="9"/>
      <c r="L48" s="11">
        <f>M48+O48</f>
        <v>9.6</v>
      </c>
      <c r="M48" s="11">
        <f>E48+I48</f>
        <v>9.6</v>
      </c>
      <c r="N48" s="11">
        <f>F48+J48</f>
        <v>6.7</v>
      </c>
      <c r="O48" s="11">
        <f>G48+K48</f>
        <v>0</v>
      </c>
    </row>
    <row r="49" spans="1:15" ht="39" x14ac:dyDescent="0.25">
      <c r="A49" s="158"/>
      <c r="B49" s="163" t="s">
        <v>215</v>
      </c>
      <c r="C49" s="30" t="s">
        <v>25</v>
      </c>
      <c r="D49" s="16">
        <f>E49+G49</f>
        <v>0.5</v>
      </c>
      <c r="E49" s="16">
        <v>0.5</v>
      </c>
      <c r="F49" s="16">
        <v>0.4</v>
      </c>
      <c r="G49" s="16"/>
      <c r="H49" s="10">
        <f>I49+K49</f>
        <v>0</v>
      </c>
      <c r="I49" s="10"/>
      <c r="J49" s="10"/>
      <c r="K49" s="10"/>
      <c r="L49" s="12">
        <f>M49+O49</f>
        <v>0.5</v>
      </c>
      <c r="M49" s="12">
        <f>E49+H49</f>
        <v>0.5</v>
      </c>
      <c r="N49" s="12">
        <f>F49+I49</f>
        <v>0.4</v>
      </c>
      <c r="O49" s="12">
        <f>G49+J49</f>
        <v>0</v>
      </c>
    </row>
    <row r="50" spans="1:15" ht="15" customHeight="1" x14ac:dyDescent="0.25">
      <c r="A50" s="154" t="s">
        <v>74</v>
      </c>
      <c r="B50" s="29" t="s">
        <v>11</v>
      </c>
      <c r="C50" s="165"/>
      <c r="D50" s="161">
        <f>SUM(D52:D53)</f>
        <v>11.2</v>
      </c>
      <c r="E50" s="161">
        <f>SUM(E52:E53)</f>
        <v>11.2</v>
      </c>
      <c r="F50" s="161">
        <f>SUM(F52:F53)</f>
        <v>7.7</v>
      </c>
      <c r="G50" s="161">
        <f>SUM(G52:G53)</f>
        <v>0</v>
      </c>
      <c r="H50" s="79">
        <f>SUM(H52:H53)</f>
        <v>0</v>
      </c>
      <c r="I50" s="79">
        <f t="shared" ref="I50:J50" si="12">SUM(I52:I53)</f>
        <v>0</v>
      </c>
      <c r="J50" s="79">
        <f t="shared" si="12"/>
        <v>0</v>
      </c>
      <c r="K50" s="79">
        <f>SUM(K52:K53)</f>
        <v>0</v>
      </c>
      <c r="L50" s="29">
        <f>SUM(L52:L53)</f>
        <v>11.2</v>
      </c>
      <c r="M50" s="29">
        <f>SUM(M52:M53)</f>
        <v>11.2</v>
      </c>
      <c r="N50" s="29">
        <f>SUM(N52:N53)</f>
        <v>7.7</v>
      </c>
      <c r="O50" s="29">
        <f>SUM(O52:O53)</f>
        <v>0</v>
      </c>
    </row>
    <row r="51" spans="1:15" ht="15" customHeight="1" x14ac:dyDescent="0.25">
      <c r="A51" s="158"/>
      <c r="B51" s="159" t="s">
        <v>194</v>
      </c>
      <c r="C51" s="160"/>
      <c r="D51" s="161">
        <f>E51+G51</f>
        <v>0</v>
      </c>
      <c r="E51" s="161"/>
      <c r="F51" s="161"/>
      <c r="G51" s="161"/>
      <c r="H51" s="79">
        <f>I51+K51</f>
        <v>0</v>
      </c>
      <c r="I51" s="79"/>
      <c r="J51" s="79"/>
      <c r="K51" s="79"/>
      <c r="L51" s="29">
        <f>M51+O51</f>
        <v>0</v>
      </c>
      <c r="M51" s="29"/>
      <c r="N51" s="29"/>
      <c r="O51" s="29"/>
    </row>
    <row r="52" spans="1:15" ht="15" customHeight="1" x14ac:dyDescent="0.25">
      <c r="A52" s="158"/>
      <c r="B52" s="162" t="s">
        <v>212</v>
      </c>
      <c r="C52" s="7" t="s">
        <v>25</v>
      </c>
      <c r="D52" s="8">
        <f>E52+G52</f>
        <v>10.6</v>
      </c>
      <c r="E52" s="8">
        <v>10.6</v>
      </c>
      <c r="F52" s="8">
        <v>7.3</v>
      </c>
      <c r="G52" s="8"/>
      <c r="H52" s="9">
        <f>I52+K52</f>
        <v>0</v>
      </c>
      <c r="I52" s="9"/>
      <c r="J52" s="9"/>
      <c r="K52" s="9"/>
      <c r="L52" s="11">
        <f>M52+O52</f>
        <v>10.6</v>
      </c>
      <c r="M52" s="11">
        <f>E52+I52</f>
        <v>10.6</v>
      </c>
      <c r="N52" s="11">
        <f>F52+J52</f>
        <v>7.3</v>
      </c>
      <c r="O52" s="11">
        <f>G52+K52</f>
        <v>0</v>
      </c>
    </row>
    <row r="53" spans="1:15" ht="39" x14ac:dyDescent="0.25">
      <c r="A53" s="166"/>
      <c r="B53" s="167" t="s">
        <v>215</v>
      </c>
      <c r="C53" s="30" t="s">
        <v>25</v>
      </c>
      <c r="D53" s="16">
        <f>E53+G53</f>
        <v>0.6</v>
      </c>
      <c r="E53" s="16">
        <v>0.6</v>
      </c>
      <c r="F53" s="16">
        <v>0.4</v>
      </c>
      <c r="G53" s="16"/>
      <c r="H53" s="10">
        <f>I53+K53</f>
        <v>0</v>
      </c>
      <c r="I53" s="10"/>
      <c r="J53" s="10"/>
      <c r="K53" s="10"/>
      <c r="L53" s="12">
        <f>M53+O53</f>
        <v>0.6</v>
      </c>
      <c r="M53" s="12">
        <f>E53+H53</f>
        <v>0.6</v>
      </c>
      <c r="N53" s="12">
        <f>F53+I53</f>
        <v>0.4</v>
      </c>
      <c r="O53" s="12">
        <f>G53+J53</f>
        <v>0</v>
      </c>
    </row>
    <row r="54" spans="1:15" ht="15" customHeight="1" x14ac:dyDescent="0.25">
      <c r="A54" s="154" t="s">
        <v>75</v>
      </c>
      <c r="B54" s="29" t="s">
        <v>12</v>
      </c>
      <c r="C54" s="165"/>
      <c r="D54" s="161">
        <f>SUM(D56:D57)</f>
        <v>9</v>
      </c>
      <c r="E54" s="161">
        <f>SUM(E56:E57)</f>
        <v>9</v>
      </c>
      <c r="F54" s="161">
        <f>SUM(F56:F57)</f>
        <v>6.3000000000000007</v>
      </c>
      <c r="G54" s="161">
        <f>SUM(G56:G57)</f>
        <v>0</v>
      </c>
      <c r="H54" s="79">
        <f>SUM(H56:H57)</f>
        <v>0</v>
      </c>
      <c r="I54" s="79">
        <f t="shared" ref="I54:K54" si="13">SUM(I56:I57)</f>
        <v>0</v>
      </c>
      <c r="J54" s="79">
        <f t="shared" si="13"/>
        <v>0</v>
      </c>
      <c r="K54" s="79">
        <f t="shared" si="13"/>
        <v>0</v>
      </c>
      <c r="L54" s="29">
        <f>SUM(L56:L57)</f>
        <v>9</v>
      </c>
      <c r="M54" s="29">
        <f>SUM(M56:M57)</f>
        <v>9</v>
      </c>
      <c r="N54" s="29">
        <f>SUM(N56:N57)</f>
        <v>6.3000000000000007</v>
      </c>
      <c r="O54" s="29">
        <f>SUM(O56:O57)</f>
        <v>0</v>
      </c>
    </row>
    <row r="55" spans="1:15" ht="15" customHeight="1" x14ac:dyDescent="0.25">
      <c r="A55" s="158"/>
      <c r="B55" s="159" t="s">
        <v>194</v>
      </c>
      <c r="C55" s="160"/>
      <c r="D55" s="161">
        <f>E55+G55</f>
        <v>0</v>
      </c>
      <c r="E55" s="161"/>
      <c r="F55" s="161"/>
      <c r="G55" s="161"/>
      <c r="H55" s="79">
        <f>I55+K55</f>
        <v>0</v>
      </c>
      <c r="I55" s="79"/>
      <c r="J55" s="79"/>
      <c r="K55" s="79"/>
      <c r="L55" s="29">
        <f>M55+O55</f>
        <v>0</v>
      </c>
      <c r="M55" s="29"/>
      <c r="N55" s="29"/>
      <c r="O55" s="29"/>
    </row>
    <row r="56" spans="1:15" ht="15" customHeight="1" x14ac:dyDescent="0.25">
      <c r="A56" s="158"/>
      <c r="B56" s="162" t="s">
        <v>212</v>
      </c>
      <c r="C56" s="7" t="s">
        <v>25</v>
      </c>
      <c r="D56" s="8">
        <f>E56+G56</f>
        <v>8.5</v>
      </c>
      <c r="E56" s="8">
        <v>8.5</v>
      </c>
      <c r="F56" s="8">
        <v>5.9</v>
      </c>
      <c r="G56" s="8"/>
      <c r="H56" s="9">
        <f>I56+K56</f>
        <v>0</v>
      </c>
      <c r="I56" s="9"/>
      <c r="J56" s="9"/>
      <c r="K56" s="9"/>
      <c r="L56" s="11">
        <f>M56+O56</f>
        <v>8.5</v>
      </c>
      <c r="M56" s="11">
        <f t="shared" ref="M56:O57" si="14">E56+I56</f>
        <v>8.5</v>
      </c>
      <c r="N56" s="11">
        <f t="shared" si="14"/>
        <v>5.9</v>
      </c>
      <c r="O56" s="11">
        <f t="shared" si="14"/>
        <v>0</v>
      </c>
    </row>
    <row r="57" spans="1:15" ht="39" x14ac:dyDescent="0.25">
      <c r="A57" s="158"/>
      <c r="B57" s="163" t="s">
        <v>215</v>
      </c>
      <c r="C57" s="30" t="s">
        <v>25</v>
      </c>
      <c r="D57" s="16">
        <f>E57+G57</f>
        <v>0.5</v>
      </c>
      <c r="E57" s="16">
        <v>0.5</v>
      </c>
      <c r="F57" s="16">
        <v>0.4</v>
      </c>
      <c r="G57" s="16"/>
      <c r="H57" s="10">
        <f>I57+K57</f>
        <v>0</v>
      </c>
      <c r="I57" s="10"/>
      <c r="J57" s="10"/>
      <c r="K57" s="10"/>
      <c r="L57" s="11">
        <f>M57+O57</f>
        <v>0.5</v>
      </c>
      <c r="M57" s="11">
        <f t="shared" si="14"/>
        <v>0.5</v>
      </c>
      <c r="N57" s="11">
        <f t="shared" si="14"/>
        <v>0.4</v>
      </c>
      <c r="O57" s="11">
        <f t="shared" si="14"/>
        <v>0</v>
      </c>
    </row>
    <row r="58" spans="1:15" ht="15" customHeight="1" x14ac:dyDescent="0.25">
      <c r="A58" s="154" t="s">
        <v>76</v>
      </c>
      <c r="B58" s="29" t="s">
        <v>13</v>
      </c>
      <c r="C58" s="165"/>
      <c r="D58" s="161">
        <f>SUM(D60:D61)</f>
        <v>11.2</v>
      </c>
      <c r="E58" s="161">
        <f>SUM(E60:E61)</f>
        <v>11.2</v>
      </c>
      <c r="F58" s="161">
        <f>SUM(F60:F61)</f>
        <v>8</v>
      </c>
      <c r="G58" s="161">
        <f>SUM(G60:G61)</f>
        <v>0</v>
      </c>
      <c r="H58" s="79">
        <f>SUM(H60:H61)</f>
        <v>0</v>
      </c>
      <c r="I58" s="79">
        <f t="shared" ref="I58:K58" si="15">SUM(I60:I61)</f>
        <v>0</v>
      </c>
      <c r="J58" s="79">
        <f t="shared" si="15"/>
        <v>0</v>
      </c>
      <c r="K58" s="79">
        <f t="shared" si="15"/>
        <v>0</v>
      </c>
      <c r="L58" s="29">
        <f>SUM(L60:L61)</f>
        <v>11.2</v>
      </c>
      <c r="M58" s="29">
        <f>SUM(M60:M61)</f>
        <v>11.2</v>
      </c>
      <c r="N58" s="29">
        <f>SUM(N60:N61)</f>
        <v>8</v>
      </c>
      <c r="O58" s="29">
        <f>SUM(O60:O61)</f>
        <v>0</v>
      </c>
    </row>
    <row r="59" spans="1:15" ht="15" customHeight="1" x14ac:dyDescent="0.25">
      <c r="A59" s="158"/>
      <c r="B59" s="159" t="s">
        <v>194</v>
      </c>
      <c r="C59" s="160"/>
      <c r="D59" s="161">
        <f>E59+G59</f>
        <v>0</v>
      </c>
      <c r="E59" s="161"/>
      <c r="F59" s="161"/>
      <c r="G59" s="161"/>
      <c r="H59" s="79">
        <f>I59+K59</f>
        <v>0</v>
      </c>
      <c r="I59" s="79"/>
      <c r="J59" s="79"/>
      <c r="K59" s="79"/>
      <c r="L59" s="29">
        <f>M59+O59</f>
        <v>0</v>
      </c>
      <c r="M59" s="29"/>
      <c r="N59" s="29"/>
      <c r="O59" s="29"/>
    </row>
    <row r="60" spans="1:15" ht="15" customHeight="1" x14ac:dyDescent="0.25">
      <c r="A60" s="158"/>
      <c r="B60" s="162" t="s">
        <v>212</v>
      </c>
      <c r="C60" s="7" t="s">
        <v>25</v>
      </c>
      <c r="D60" s="8">
        <f>E60+G60</f>
        <v>10.6</v>
      </c>
      <c r="E60" s="8">
        <v>10.6</v>
      </c>
      <c r="F60" s="8">
        <v>7.6</v>
      </c>
      <c r="G60" s="8"/>
      <c r="H60" s="9">
        <f>I60+K60</f>
        <v>0</v>
      </c>
      <c r="I60" s="9"/>
      <c r="J60" s="9"/>
      <c r="K60" s="9"/>
      <c r="L60" s="11">
        <f>M60+O60</f>
        <v>10.6</v>
      </c>
      <c r="M60" s="11">
        <f>E60+I60</f>
        <v>10.6</v>
      </c>
      <c r="N60" s="11">
        <f>F60+J60</f>
        <v>7.6</v>
      </c>
      <c r="O60" s="11">
        <f>G60+K60</f>
        <v>0</v>
      </c>
    </row>
    <row r="61" spans="1:15" ht="39" x14ac:dyDescent="0.25">
      <c r="A61" s="158"/>
      <c r="B61" s="163" t="s">
        <v>215</v>
      </c>
      <c r="C61" s="30" t="s">
        <v>25</v>
      </c>
      <c r="D61" s="16">
        <f>E61+G61</f>
        <v>0.6</v>
      </c>
      <c r="E61" s="16">
        <v>0.6</v>
      </c>
      <c r="F61" s="16">
        <v>0.4</v>
      </c>
      <c r="G61" s="16"/>
      <c r="H61" s="10">
        <f>I61+K61</f>
        <v>0</v>
      </c>
      <c r="I61" s="10"/>
      <c r="J61" s="10"/>
      <c r="K61" s="10"/>
      <c r="L61" s="12">
        <f>M61+O61</f>
        <v>0.6</v>
      </c>
      <c r="M61" s="12">
        <f>E61+H61</f>
        <v>0.6</v>
      </c>
      <c r="N61" s="12">
        <f>F61+I61</f>
        <v>0.4</v>
      </c>
      <c r="O61" s="12">
        <f>G61+J61</f>
        <v>0</v>
      </c>
    </row>
    <row r="62" spans="1:15" ht="15" customHeight="1" x14ac:dyDescent="0.25">
      <c r="A62" s="154" t="s">
        <v>77</v>
      </c>
      <c r="B62" s="29" t="s">
        <v>14</v>
      </c>
      <c r="C62" s="165"/>
      <c r="D62" s="161">
        <f>SUM(D64:D65)</f>
        <v>8.6999999999999993</v>
      </c>
      <c r="E62" s="161">
        <f>SUM(E64:E65)</f>
        <v>8.6999999999999993</v>
      </c>
      <c r="F62" s="161">
        <f>SUM(F64:F65)</f>
        <v>6.1000000000000005</v>
      </c>
      <c r="G62" s="161">
        <f>SUM(G64:G65)</f>
        <v>0</v>
      </c>
      <c r="H62" s="79">
        <f>SUM(H64:H65)</f>
        <v>0</v>
      </c>
      <c r="I62" s="79">
        <f t="shared" ref="I62:K62" si="16">SUM(I64:I65)</f>
        <v>0</v>
      </c>
      <c r="J62" s="79">
        <f t="shared" si="16"/>
        <v>0</v>
      </c>
      <c r="K62" s="79">
        <f t="shared" si="16"/>
        <v>0</v>
      </c>
      <c r="L62" s="29">
        <f>SUM(L64:L65)</f>
        <v>8.6999999999999993</v>
      </c>
      <c r="M62" s="29">
        <f>SUM(M64:M65)</f>
        <v>8.6999999999999993</v>
      </c>
      <c r="N62" s="29">
        <f>SUM(N64:N65)</f>
        <v>6.1000000000000005</v>
      </c>
      <c r="O62" s="29">
        <f>SUM(O64:O65)</f>
        <v>0</v>
      </c>
    </row>
    <row r="63" spans="1:15" ht="15" customHeight="1" x14ac:dyDescent="0.25">
      <c r="A63" s="158"/>
      <c r="B63" s="159" t="s">
        <v>194</v>
      </c>
      <c r="C63" s="160"/>
      <c r="D63" s="161">
        <f>E63+G63</f>
        <v>0</v>
      </c>
      <c r="E63" s="161"/>
      <c r="F63" s="161"/>
      <c r="G63" s="161"/>
      <c r="H63" s="79">
        <f>I63+K63</f>
        <v>0</v>
      </c>
      <c r="I63" s="79"/>
      <c r="J63" s="79"/>
      <c r="K63" s="79"/>
      <c r="L63" s="29">
        <f>M63+O63</f>
        <v>0</v>
      </c>
      <c r="M63" s="29"/>
      <c r="N63" s="29"/>
      <c r="O63" s="29"/>
    </row>
    <row r="64" spans="1:15" ht="15" customHeight="1" x14ac:dyDescent="0.25">
      <c r="A64" s="158"/>
      <c r="B64" s="162" t="s">
        <v>212</v>
      </c>
      <c r="C64" s="7" t="s">
        <v>25</v>
      </c>
      <c r="D64" s="8">
        <f>E64+G64</f>
        <v>8.1999999999999993</v>
      </c>
      <c r="E64" s="8">
        <v>8.1999999999999993</v>
      </c>
      <c r="F64" s="8">
        <v>5.7</v>
      </c>
      <c r="G64" s="8"/>
      <c r="H64" s="9">
        <f>I64+K64</f>
        <v>0</v>
      </c>
      <c r="I64" s="9"/>
      <c r="J64" s="9"/>
      <c r="K64" s="9"/>
      <c r="L64" s="11">
        <f>M64+O64</f>
        <v>8.1999999999999993</v>
      </c>
      <c r="M64" s="11">
        <f t="shared" ref="M64:O65" si="17">E64+I64</f>
        <v>8.1999999999999993</v>
      </c>
      <c r="N64" s="11">
        <f t="shared" si="17"/>
        <v>5.7</v>
      </c>
      <c r="O64" s="11">
        <f t="shared" si="17"/>
        <v>0</v>
      </c>
    </row>
    <row r="65" spans="1:15" ht="39" x14ac:dyDescent="0.25">
      <c r="A65" s="158"/>
      <c r="B65" s="163" t="s">
        <v>215</v>
      </c>
      <c r="C65" s="30" t="s">
        <v>25</v>
      </c>
      <c r="D65" s="16">
        <f>E65+G65</f>
        <v>0.5</v>
      </c>
      <c r="E65" s="16">
        <v>0.5</v>
      </c>
      <c r="F65" s="16">
        <v>0.4</v>
      </c>
      <c r="G65" s="16"/>
      <c r="H65" s="10">
        <f>I65+K65</f>
        <v>0</v>
      </c>
      <c r="I65" s="10"/>
      <c r="J65" s="10"/>
      <c r="K65" s="10"/>
      <c r="L65" s="12">
        <f>M65+O65</f>
        <v>0.5</v>
      </c>
      <c r="M65" s="11">
        <f t="shared" si="17"/>
        <v>0.5</v>
      </c>
      <c r="N65" s="11">
        <f t="shared" si="17"/>
        <v>0.4</v>
      </c>
      <c r="O65" s="11">
        <f t="shared" si="17"/>
        <v>0</v>
      </c>
    </row>
    <row r="66" spans="1:15" ht="15" customHeight="1" x14ac:dyDescent="0.25">
      <c r="A66" s="154" t="s">
        <v>78</v>
      </c>
      <c r="B66" s="29" t="s">
        <v>15</v>
      </c>
      <c r="C66" s="165"/>
      <c r="D66" s="161">
        <f>SUM(D68:D69)</f>
        <v>11.3</v>
      </c>
      <c r="E66" s="161">
        <f>SUM(E68:E69)</f>
        <v>11.3</v>
      </c>
      <c r="F66" s="161">
        <f>SUM(F68:F69)</f>
        <v>8.3000000000000007</v>
      </c>
      <c r="G66" s="161">
        <f>SUM(G68:G69)</f>
        <v>0</v>
      </c>
      <c r="H66" s="79">
        <f>SUM(H68:H69)</f>
        <v>0</v>
      </c>
      <c r="I66" s="79">
        <f t="shared" ref="I66:K66" si="18">SUM(I68:I69)</f>
        <v>0</v>
      </c>
      <c r="J66" s="79">
        <f t="shared" si="18"/>
        <v>0</v>
      </c>
      <c r="K66" s="79">
        <f t="shared" si="18"/>
        <v>0</v>
      </c>
      <c r="L66" s="29">
        <f>SUM(L68:L69)</f>
        <v>11.3</v>
      </c>
      <c r="M66" s="29">
        <f>SUM(M68:M69)</f>
        <v>11.3</v>
      </c>
      <c r="N66" s="29">
        <f>SUM(N68:N69)</f>
        <v>8.3000000000000007</v>
      </c>
      <c r="O66" s="29">
        <f>SUM(O68:O69)</f>
        <v>0</v>
      </c>
    </row>
    <row r="67" spans="1:15" ht="15" customHeight="1" x14ac:dyDescent="0.25">
      <c r="A67" s="158"/>
      <c r="B67" s="159" t="s">
        <v>194</v>
      </c>
      <c r="C67" s="160"/>
      <c r="D67" s="161">
        <f>E67+G67</f>
        <v>0</v>
      </c>
      <c r="E67" s="161"/>
      <c r="F67" s="161"/>
      <c r="G67" s="161"/>
      <c r="H67" s="79">
        <f>I67+K67</f>
        <v>0</v>
      </c>
      <c r="I67" s="79"/>
      <c r="J67" s="79"/>
      <c r="K67" s="79"/>
      <c r="L67" s="29">
        <f>M67+O67</f>
        <v>0</v>
      </c>
      <c r="M67" s="29"/>
      <c r="N67" s="29"/>
      <c r="O67" s="29"/>
    </row>
    <row r="68" spans="1:15" ht="15" customHeight="1" x14ac:dyDescent="0.25">
      <c r="A68" s="158"/>
      <c r="B68" s="162" t="s">
        <v>212</v>
      </c>
      <c r="C68" s="7" t="s">
        <v>25</v>
      </c>
      <c r="D68" s="8">
        <f>E68+G68</f>
        <v>10.8</v>
      </c>
      <c r="E68" s="8">
        <v>10.8</v>
      </c>
      <c r="F68" s="8">
        <v>7.9</v>
      </c>
      <c r="G68" s="8"/>
      <c r="H68" s="9">
        <f>I68+K68</f>
        <v>0</v>
      </c>
      <c r="I68" s="9"/>
      <c r="J68" s="9"/>
      <c r="K68" s="9"/>
      <c r="L68" s="11">
        <f>M68+O68</f>
        <v>10.8</v>
      </c>
      <c r="M68" s="11">
        <f>E68+I68</f>
        <v>10.8</v>
      </c>
      <c r="N68" s="11">
        <f>F68+J68</f>
        <v>7.9</v>
      </c>
      <c r="O68" s="11">
        <f>G68+K68</f>
        <v>0</v>
      </c>
    </row>
    <row r="69" spans="1:15" ht="39" x14ac:dyDescent="0.25">
      <c r="A69" s="166"/>
      <c r="B69" s="163" t="s">
        <v>215</v>
      </c>
      <c r="C69" s="30" t="s">
        <v>25</v>
      </c>
      <c r="D69" s="16">
        <f>E69+G69</f>
        <v>0.5</v>
      </c>
      <c r="E69" s="16">
        <v>0.5</v>
      </c>
      <c r="F69" s="16">
        <v>0.4</v>
      </c>
      <c r="G69" s="16"/>
      <c r="H69" s="10">
        <f>I69+K69</f>
        <v>0</v>
      </c>
      <c r="I69" s="10"/>
      <c r="J69" s="10"/>
      <c r="K69" s="10"/>
      <c r="L69" s="12">
        <f>M69+O69</f>
        <v>0.5</v>
      </c>
      <c r="M69" s="12">
        <f>E69+H69</f>
        <v>0.5</v>
      </c>
      <c r="N69" s="12">
        <f>F69+I69</f>
        <v>0.4</v>
      </c>
      <c r="O69" s="12">
        <f>G69+J69</f>
        <v>0</v>
      </c>
    </row>
    <row r="70" spans="1:15" ht="15" customHeight="1" x14ac:dyDescent="0.25">
      <c r="A70" s="154" t="s">
        <v>79</v>
      </c>
      <c r="B70" s="29" t="s">
        <v>16</v>
      </c>
      <c r="C70" s="165"/>
      <c r="D70" s="161">
        <f>SUM(D72:D73)</f>
        <v>12.9</v>
      </c>
      <c r="E70" s="161">
        <f>SUM(E72:E73)</f>
        <v>12.9</v>
      </c>
      <c r="F70" s="161">
        <f>SUM(F72:F73)</f>
        <v>8.7000000000000011</v>
      </c>
      <c r="G70" s="161">
        <f>SUM(G72:G73)</f>
        <v>0</v>
      </c>
      <c r="H70" s="79">
        <f>SUM(H72:H73)</f>
        <v>0</v>
      </c>
      <c r="I70" s="79">
        <f t="shared" ref="I70:J70" si="19">SUM(I72:I73)</f>
        <v>0</v>
      </c>
      <c r="J70" s="79">
        <f t="shared" si="19"/>
        <v>0</v>
      </c>
      <c r="K70" s="79">
        <f>SUM(K72:K73)</f>
        <v>0</v>
      </c>
      <c r="L70" s="29">
        <f>SUM(L72:L73)</f>
        <v>12.9</v>
      </c>
      <c r="M70" s="29">
        <f>SUM(M72:M73)</f>
        <v>12.9</v>
      </c>
      <c r="N70" s="29">
        <f>SUM(N72:N73)</f>
        <v>8.7000000000000011</v>
      </c>
      <c r="O70" s="29">
        <f>SUM(O72:O73)</f>
        <v>0</v>
      </c>
    </row>
    <row r="71" spans="1:15" ht="15" customHeight="1" x14ac:dyDescent="0.25">
      <c r="A71" s="158"/>
      <c r="B71" s="159" t="s">
        <v>194</v>
      </c>
      <c r="C71" s="160"/>
      <c r="D71" s="161">
        <f>E71+G71</f>
        <v>0</v>
      </c>
      <c r="E71" s="161"/>
      <c r="F71" s="161"/>
      <c r="G71" s="161"/>
      <c r="H71" s="79">
        <f>I71+K71</f>
        <v>0</v>
      </c>
      <c r="I71" s="79"/>
      <c r="J71" s="79"/>
      <c r="K71" s="79"/>
      <c r="L71" s="29">
        <f>M71+O71</f>
        <v>0</v>
      </c>
      <c r="M71" s="29"/>
      <c r="N71" s="29"/>
      <c r="O71" s="29"/>
    </row>
    <row r="72" spans="1:15" ht="15" customHeight="1" x14ac:dyDescent="0.25">
      <c r="A72" s="158"/>
      <c r="B72" s="162" t="s">
        <v>212</v>
      </c>
      <c r="C72" s="7" t="s">
        <v>25</v>
      </c>
      <c r="D72" s="8">
        <f>E72+G72</f>
        <v>11.9</v>
      </c>
      <c r="E72" s="8">
        <v>11.9</v>
      </c>
      <c r="F72" s="8">
        <v>7.9</v>
      </c>
      <c r="G72" s="8"/>
      <c r="H72" s="9">
        <f>I72+K72</f>
        <v>0</v>
      </c>
      <c r="I72" s="9"/>
      <c r="J72" s="9"/>
      <c r="K72" s="9"/>
      <c r="L72" s="11">
        <f>M72+O72</f>
        <v>11.9</v>
      </c>
      <c r="M72" s="11">
        <f>E72+I72</f>
        <v>11.9</v>
      </c>
      <c r="N72" s="11">
        <f>F72+J72</f>
        <v>7.9</v>
      </c>
      <c r="O72" s="11">
        <f>G72+K72</f>
        <v>0</v>
      </c>
    </row>
    <row r="73" spans="1:15" ht="39" x14ac:dyDescent="0.25">
      <c r="A73" s="158"/>
      <c r="B73" s="163" t="s">
        <v>215</v>
      </c>
      <c r="C73" s="30" t="s">
        <v>25</v>
      </c>
      <c r="D73" s="16">
        <f>E73+G73</f>
        <v>1</v>
      </c>
      <c r="E73" s="16">
        <v>1</v>
      </c>
      <c r="F73" s="16">
        <v>0.8</v>
      </c>
      <c r="G73" s="16"/>
      <c r="H73" s="10">
        <f>I73+K73</f>
        <v>0</v>
      </c>
      <c r="I73" s="10"/>
      <c r="J73" s="10"/>
      <c r="K73" s="10"/>
      <c r="L73" s="12">
        <f>M73+O73</f>
        <v>1</v>
      </c>
      <c r="M73" s="12">
        <f>E73+H73</f>
        <v>1</v>
      </c>
      <c r="N73" s="12">
        <f>F73+I73</f>
        <v>0.8</v>
      </c>
      <c r="O73" s="12">
        <f>G73+J73</f>
        <v>0</v>
      </c>
    </row>
    <row r="74" spans="1:15" ht="15" customHeight="1" x14ac:dyDescent="0.25">
      <c r="A74" s="154" t="s">
        <v>80</v>
      </c>
      <c r="B74" s="29" t="s">
        <v>17</v>
      </c>
      <c r="C74" s="165"/>
      <c r="D74" s="161">
        <f>SUM(D76:D77)</f>
        <v>8.3000000000000007</v>
      </c>
      <c r="E74" s="161">
        <f>SUM(E76:E77)</f>
        <v>8.3000000000000007</v>
      </c>
      <c r="F74" s="161">
        <f>SUM(F76:F77)</f>
        <v>5.8000000000000007</v>
      </c>
      <c r="G74" s="161">
        <f>SUM(G76:G77)</f>
        <v>0</v>
      </c>
      <c r="H74" s="79">
        <f>SUM(H76:H77)</f>
        <v>0</v>
      </c>
      <c r="I74" s="79">
        <f t="shared" ref="I74:J74" si="20">SUM(I76:I77)</f>
        <v>0</v>
      </c>
      <c r="J74" s="79">
        <f t="shared" si="20"/>
        <v>0</v>
      </c>
      <c r="K74" s="79">
        <f>SUM(K76:K77)</f>
        <v>0</v>
      </c>
      <c r="L74" s="29">
        <f>SUM(L76:L77)</f>
        <v>8.3000000000000007</v>
      </c>
      <c r="M74" s="29">
        <f>SUM(M76:M77)</f>
        <v>8.3000000000000007</v>
      </c>
      <c r="N74" s="29">
        <f>SUM(N76:N77)</f>
        <v>5.8000000000000007</v>
      </c>
      <c r="O74" s="29">
        <f>SUM(O76:O77)</f>
        <v>0</v>
      </c>
    </row>
    <row r="75" spans="1:15" ht="15" customHeight="1" x14ac:dyDescent="0.25">
      <c r="A75" s="158"/>
      <c r="B75" s="159" t="s">
        <v>194</v>
      </c>
      <c r="C75" s="160"/>
      <c r="D75" s="161">
        <f>E75+G75</f>
        <v>0</v>
      </c>
      <c r="E75" s="161"/>
      <c r="F75" s="161"/>
      <c r="G75" s="161"/>
      <c r="H75" s="79">
        <f>I75+K75</f>
        <v>0</v>
      </c>
      <c r="I75" s="79"/>
      <c r="J75" s="79"/>
      <c r="K75" s="79"/>
      <c r="L75" s="29">
        <f>M75+O75</f>
        <v>0</v>
      </c>
      <c r="M75" s="29"/>
      <c r="N75" s="29"/>
      <c r="O75" s="29"/>
    </row>
    <row r="76" spans="1:15" ht="15" customHeight="1" x14ac:dyDescent="0.25">
      <c r="A76" s="158"/>
      <c r="B76" s="162" t="s">
        <v>212</v>
      </c>
      <c r="C76" s="7" t="s">
        <v>25</v>
      </c>
      <c r="D76" s="8">
        <f>E76+G76</f>
        <v>7.8</v>
      </c>
      <c r="E76" s="8">
        <v>7.8</v>
      </c>
      <c r="F76" s="8">
        <v>5.4</v>
      </c>
      <c r="G76" s="8"/>
      <c r="H76" s="9">
        <f>I76+K76</f>
        <v>0</v>
      </c>
      <c r="I76" s="9"/>
      <c r="J76" s="9"/>
      <c r="K76" s="9"/>
      <c r="L76" s="11">
        <f>M76+O76</f>
        <v>7.8</v>
      </c>
      <c r="M76" s="11">
        <f>E76+I76</f>
        <v>7.8</v>
      </c>
      <c r="N76" s="11">
        <f>F76+J76</f>
        <v>5.4</v>
      </c>
      <c r="O76" s="11">
        <f>G76+K76</f>
        <v>0</v>
      </c>
    </row>
    <row r="77" spans="1:15" ht="39" x14ac:dyDescent="0.25">
      <c r="A77" s="158"/>
      <c r="B77" s="163" t="s">
        <v>215</v>
      </c>
      <c r="C77" s="30" t="s">
        <v>25</v>
      </c>
      <c r="D77" s="16">
        <f>E77+G77</f>
        <v>0.5</v>
      </c>
      <c r="E77" s="16">
        <v>0.5</v>
      </c>
      <c r="F77" s="16">
        <v>0.4</v>
      </c>
      <c r="G77" s="16"/>
      <c r="H77" s="10">
        <f>I77+K77</f>
        <v>0</v>
      </c>
      <c r="I77" s="10"/>
      <c r="J77" s="10"/>
      <c r="K77" s="10"/>
      <c r="L77" s="12">
        <f>M77+O77</f>
        <v>0.5</v>
      </c>
      <c r="M77" s="12">
        <f>E77+H77</f>
        <v>0.5</v>
      </c>
      <c r="N77" s="12">
        <f>F77+I77</f>
        <v>0.4</v>
      </c>
      <c r="O77" s="12">
        <f>G77+J77</f>
        <v>0</v>
      </c>
    </row>
    <row r="78" spans="1:15" ht="15" customHeight="1" x14ac:dyDescent="0.25">
      <c r="A78" s="154" t="s">
        <v>81</v>
      </c>
      <c r="B78" s="29" t="s">
        <v>18</v>
      </c>
      <c r="C78" s="165"/>
      <c r="D78" s="161">
        <f>SUM(D80:D81)</f>
        <v>9.5</v>
      </c>
      <c r="E78" s="161">
        <f>SUM(E80:E81)</f>
        <v>9.5</v>
      </c>
      <c r="F78" s="161">
        <f>SUM(F80:F81)</f>
        <v>6.7</v>
      </c>
      <c r="G78" s="161">
        <f>SUM(G80:G81)</f>
        <v>0</v>
      </c>
      <c r="H78" s="79">
        <f>SUM(H80:H81)</f>
        <v>0</v>
      </c>
      <c r="I78" s="79">
        <f t="shared" ref="I78:K78" si="21">SUM(I80:I81)</f>
        <v>0</v>
      </c>
      <c r="J78" s="79">
        <f t="shared" si="21"/>
        <v>0</v>
      </c>
      <c r="K78" s="79">
        <f t="shared" si="21"/>
        <v>0</v>
      </c>
      <c r="L78" s="29">
        <f>SUM(L80:L81)</f>
        <v>9.5</v>
      </c>
      <c r="M78" s="29">
        <f>SUM(M80:M81)</f>
        <v>9.5</v>
      </c>
      <c r="N78" s="29">
        <f>SUM(N80:N81)</f>
        <v>6.7</v>
      </c>
      <c r="O78" s="29">
        <f>SUM(O80:O81)</f>
        <v>0</v>
      </c>
    </row>
    <row r="79" spans="1:15" ht="15" customHeight="1" x14ac:dyDescent="0.25">
      <c r="A79" s="158"/>
      <c r="B79" s="159" t="s">
        <v>194</v>
      </c>
      <c r="C79" s="160"/>
      <c r="D79" s="161">
        <f>E79+G79</f>
        <v>0</v>
      </c>
      <c r="E79" s="161"/>
      <c r="F79" s="161"/>
      <c r="G79" s="161"/>
      <c r="H79" s="79">
        <f>I79+K79</f>
        <v>0</v>
      </c>
      <c r="I79" s="79"/>
      <c r="J79" s="79"/>
      <c r="K79" s="79"/>
      <c r="L79" s="29">
        <f>M79+O79</f>
        <v>0</v>
      </c>
      <c r="M79" s="29"/>
      <c r="N79" s="29"/>
      <c r="O79" s="29"/>
    </row>
    <row r="80" spans="1:15" ht="15" customHeight="1" x14ac:dyDescent="0.25">
      <c r="A80" s="158"/>
      <c r="B80" s="162" t="s">
        <v>212</v>
      </c>
      <c r="C80" s="7" t="s">
        <v>25</v>
      </c>
      <c r="D80" s="8">
        <f>E80+G80</f>
        <v>9.1999999999999993</v>
      </c>
      <c r="E80" s="8">
        <v>9.1999999999999993</v>
      </c>
      <c r="F80" s="8">
        <v>6.5</v>
      </c>
      <c r="G80" s="8"/>
      <c r="H80" s="9">
        <f>I80+K80</f>
        <v>0</v>
      </c>
      <c r="I80" s="9"/>
      <c r="J80" s="9"/>
      <c r="K80" s="9"/>
      <c r="L80" s="11">
        <f>M80+O80</f>
        <v>9.1999999999999993</v>
      </c>
      <c r="M80" s="11">
        <f>E80+I80</f>
        <v>9.1999999999999993</v>
      </c>
      <c r="N80" s="11">
        <f>F80+J80</f>
        <v>6.5</v>
      </c>
      <c r="O80" s="11">
        <f>G80+K80</f>
        <v>0</v>
      </c>
    </row>
    <row r="81" spans="1:15" ht="39" x14ac:dyDescent="0.25">
      <c r="A81" s="158"/>
      <c r="B81" s="163" t="s">
        <v>215</v>
      </c>
      <c r="C81" s="30" t="s">
        <v>25</v>
      </c>
      <c r="D81" s="16">
        <f>E81+G81</f>
        <v>0.3</v>
      </c>
      <c r="E81" s="16">
        <v>0.3</v>
      </c>
      <c r="F81" s="16">
        <v>0.2</v>
      </c>
      <c r="G81" s="16"/>
      <c r="H81" s="10">
        <f>I81+K81</f>
        <v>0</v>
      </c>
      <c r="I81" s="10"/>
      <c r="J81" s="10"/>
      <c r="K81" s="10"/>
      <c r="L81" s="12">
        <f>M81+O81</f>
        <v>0.3</v>
      </c>
      <c r="M81" s="12">
        <f>E81+H81</f>
        <v>0.3</v>
      </c>
      <c r="N81" s="12">
        <f>F81+I81</f>
        <v>0.2</v>
      </c>
      <c r="O81" s="12">
        <f>G81+J81</f>
        <v>0</v>
      </c>
    </row>
    <row r="82" spans="1:15" ht="15" customHeight="1" x14ac:dyDescent="0.25">
      <c r="A82" s="154" t="s">
        <v>82</v>
      </c>
      <c r="B82" s="29" t="s">
        <v>19</v>
      </c>
      <c r="C82" s="644" t="s">
        <v>25</v>
      </c>
      <c r="D82" s="168">
        <f>E82+G82</f>
        <v>3.1</v>
      </c>
      <c r="E82" s="168">
        <v>3.1</v>
      </c>
      <c r="F82" s="168">
        <v>2.1</v>
      </c>
      <c r="G82" s="168"/>
      <c r="H82" s="169">
        <f>I82+K82</f>
        <v>0</v>
      </c>
      <c r="I82" s="169"/>
      <c r="J82" s="169"/>
      <c r="K82" s="169"/>
      <c r="L82" s="170">
        <f>M82+O82</f>
        <v>3.1</v>
      </c>
      <c r="M82" s="170">
        <f>E82+I82</f>
        <v>3.1</v>
      </c>
      <c r="N82" s="170">
        <f>F82+J82</f>
        <v>2.1</v>
      </c>
      <c r="O82" s="170">
        <f>SUM(O83:O83)</f>
        <v>0</v>
      </c>
    </row>
    <row r="83" spans="1:15" ht="39" x14ac:dyDescent="0.25">
      <c r="A83" s="158"/>
      <c r="B83" s="167" t="s">
        <v>215</v>
      </c>
      <c r="C83" s="645"/>
      <c r="D83" s="171"/>
      <c r="E83" s="171"/>
      <c r="F83" s="171"/>
      <c r="G83" s="171"/>
      <c r="H83" s="172"/>
      <c r="I83" s="172"/>
      <c r="J83" s="172"/>
      <c r="K83" s="172"/>
      <c r="L83" s="173"/>
      <c r="M83" s="173"/>
      <c r="N83" s="173"/>
      <c r="O83" s="173"/>
    </row>
    <row r="84" spans="1:15" ht="15" customHeight="1" x14ac:dyDescent="0.25">
      <c r="A84" s="5" t="s">
        <v>83</v>
      </c>
      <c r="B84" s="80" t="s">
        <v>170</v>
      </c>
      <c r="C84" s="646" t="s">
        <v>21</v>
      </c>
      <c r="D84" s="168">
        <f>E84+G84</f>
        <v>380.1</v>
      </c>
      <c r="E84" s="168">
        <v>380.1</v>
      </c>
      <c r="F84" s="168">
        <v>264.7</v>
      </c>
      <c r="G84" s="168"/>
      <c r="H84" s="169">
        <f>I84+K84</f>
        <v>0</v>
      </c>
      <c r="I84" s="169"/>
      <c r="J84" s="169">
        <v>-17.5</v>
      </c>
      <c r="K84" s="169">
        <f>SUM(K85:K85)</f>
        <v>0</v>
      </c>
      <c r="L84" s="170">
        <f>M84+O84</f>
        <v>380.1</v>
      </c>
      <c r="M84" s="170">
        <f>E84+I84</f>
        <v>380.1</v>
      </c>
      <c r="N84" s="170">
        <f>F84+J84</f>
        <v>247.2</v>
      </c>
      <c r="O84" s="170">
        <f>SUM(O85:O85)</f>
        <v>0</v>
      </c>
    </row>
    <row r="85" spans="1:15" ht="15" customHeight="1" x14ac:dyDescent="0.25">
      <c r="A85" s="150"/>
      <c r="B85" s="167" t="s">
        <v>217</v>
      </c>
      <c r="C85" s="647"/>
      <c r="D85" s="171"/>
      <c r="E85" s="171"/>
      <c r="F85" s="171"/>
      <c r="G85" s="171"/>
      <c r="H85" s="172"/>
      <c r="I85" s="172"/>
      <c r="J85" s="172"/>
      <c r="K85" s="172"/>
      <c r="L85" s="173"/>
      <c r="M85" s="173"/>
      <c r="N85" s="173"/>
      <c r="O85" s="173"/>
    </row>
    <row r="86" spans="1:15" ht="15.95" customHeight="1" x14ac:dyDescent="0.25">
      <c r="A86" s="20" t="s">
        <v>84</v>
      </c>
      <c r="B86" s="87" t="s">
        <v>174</v>
      </c>
      <c r="C86" s="22"/>
      <c r="D86" s="23">
        <f>D24+D42+D46+D50+D54+D58+D62+D66+D70+D74+D78+D82+D84</f>
        <v>854.5</v>
      </c>
      <c r="E86" s="23">
        <f>E24+E42+E46+E50+E54+E58+E62+E66+E70+E74+E78+E82+E84</f>
        <v>854.5</v>
      </c>
      <c r="F86" s="23">
        <f>F24+F42+F46+F50+F54+F58+F62+F66+F70+F74+F78+F82+F84</f>
        <v>577.20000000000005</v>
      </c>
      <c r="G86" s="23">
        <f t="shared" ref="G86:O86" si="22">G24+G42+G46+G50+G54+G58+G62+G66+G70+G74+G78+G82+G84</f>
        <v>0</v>
      </c>
      <c r="H86" s="24">
        <f t="shared" si="22"/>
        <v>0</v>
      </c>
      <c r="I86" s="24">
        <f t="shared" si="22"/>
        <v>0</v>
      </c>
      <c r="J86" s="24">
        <f t="shared" si="22"/>
        <v>-16.2</v>
      </c>
      <c r="K86" s="24">
        <f t="shared" si="22"/>
        <v>0</v>
      </c>
      <c r="L86" s="21">
        <f>M86+O86</f>
        <v>854.5</v>
      </c>
      <c r="M86" s="21">
        <f t="shared" si="22"/>
        <v>854.5</v>
      </c>
      <c r="N86" s="21">
        <f t="shared" si="22"/>
        <v>561</v>
      </c>
      <c r="O86" s="21">
        <f t="shared" si="22"/>
        <v>0</v>
      </c>
    </row>
    <row r="87" spans="1:15" ht="15.95" customHeight="1" x14ac:dyDescent="0.25">
      <c r="A87" s="19" t="s">
        <v>85</v>
      </c>
      <c r="B87" s="600" t="s">
        <v>63</v>
      </c>
      <c r="C87" s="601"/>
      <c r="D87" s="601"/>
      <c r="E87" s="601"/>
      <c r="F87" s="601"/>
      <c r="G87" s="601"/>
      <c r="H87" s="601"/>
      <c r="I87" s="601"/>
      <c r="J87" s="601"/>
      <c r="K87" s="601"/>
      <c r="L87" s="601"/>
      <c r="M87" s="601"/>
      <c r="N87" s="601"/>
      <c r="O87" s="602"/>
    </row>
    <row r="88" spans="1:15" ht="15" customHeight="1" x14ac:dyDescent="0.25">
      <c r="A88" s="641" t="s">
        <v>86</v>
      </c>
      <c r="B88" s="80" t="s">
        <v>70</v>
      </c>
      <c r="C88" s="160"/>
      <c r="D88" s="16">
        <f>SUM(D90:D91)</f>
        <v>167.7</v>
      </c>
      <c r="E88" s="16">
        <f>SUM(E90:E91)</f>
        <v>167.7</v>
      </c>
      <c r="F88" s="16">
        <f>SUM(F90:F91)</f>
        <v>97.199999999999989</v>
      </c>
      <c r="G88" s="16">
        <f>SUM(G90:G91)</f>
        <v>0</v>
      </c>
      <c r="H88" s="10">
        <f t="shared" ref="H88:O88" si="23">SUM(H90:H91)</f>
        <v>0</v>
      </c>
      <c r="I88" s="10">
        <f t="shared" si="23"/>
        <v>0</v>
      </c>
      <c r="J88" s="10">
        <f t="shared" si="23"/>
        <v>0</v>
      </c>
      <c r="K88" s="10">
        <f t="shared" si="23"/>
        <v>0</v>
      </c>
      <c r="L88" s="80">
        <f t="shared" si="23"/>
        <v>167.7</v>
      </c>
      <c r="M88" s="80">
        <f t="shared" si="23"/>
        <v>167.7</v>
      </c>
      <c r="N88" s="80">
        <f t="shared" si="23"/>
        <v>97.199999999999989</v>
      </c>
      <c r="O88" s="80">
        <f t="shared" si="23"/>
        <v>0</v>
      </c>
    </row>
    <row r="89" spans="1:15" ht="15" customHeight="1" x14ac:dyDescent="0.25">
      <c r="A89" s="642"/>
      <c r="B89" s="159" t="s">
        <v>194</v>
      </c>
      <c r="C89" s="160"/>
      <c r="D89" s="458"/>
      <c r="E89" s="161"/>
      <c r="F89" s="161"/>
      <c r="G89" s="161"/>
      <c r="H89" s="79"/>
      <c r="I89" s="282"/>
      <c r="J89" s="79"/>
      <c r="K89" s="282"/>
      <c r="L89" s="29"/>
      <c r="M89" s="29"/>
      <c r="N89" s="29"/>
      <c r="O89" s="29"/>
    </row>
    <row r="90" spans="1:15" ht="26.25" x14ac:dyDescent="0.25">
      <c r="A90" s="642"/>
      <c r="B90" s="162" t="s">
        <v>216</v>
      </c>
      <c r="C90" s="7" t="s">
        <v>32</v>
      </c>
      <c r="D90" s="455">
        <f>E90+G90</f>
        <v>96.5</v>
      </c>
      <c r="E90" s="8">
        <v>96.5</v>
      </c>
      <c r="F90" s="8">
        <v>59.4</v>
      </c>
      <c r="G90" s="8"/>
      <c r="H90" s="9">
        <f>I90+K90</f>
        <v>0</v>
      </c>
      <c r="I90" s="308"/>
      <c r="J90" s="9"/>
      <c r="K90" s="317"/>
      <c r="L90" s="12">
        <f>M90+O90</f>
        <v>96.5</v>
      </c>
      <c r="M90" s="326">
        <f>E90+I90</f>
        <v>96.5</v>
      </c>
      <c r="N90" s="326">
        <f>F90+J90</f>
        <v>59.4</v>
      </c>
      <c r="O90" s="69">
        <f>SUM(O91:O91)</f>
        <v>0</v>
      </c>
    </row>
    <row r="91" spans="1:15" ht="26.25" x14ac:dyDescent="0.25">
      <c r="A91" s="643"/>
      <c r="B91" s="167" t="s">
        <v>340</v>
      </c>
      <c r="C91" s="81" t="s">
        <v>32</v>
      </c>
      <c r="D91" s="8">
        <f>E91+G91</f>
        <v>71.2</v>
      </c>
      <c r="E91" s="8">
        <v>71.2</v>
      </c>
      <c r="F91" s="8">
        <v>37.799999999999997</v>
      </c>
      <c r="G91" s="8"/>
      <c r="H91" s="9">
        <f>I91+K91</f>
        <v>0</v>
      </c>
      <c r="I91" s="9"/>
      <c r="J91" s="9"/>
      <c r="K91" s="9"/>
      <c r="L91" s="11">
        <f>M91+O91</f>
        <v>71.2</v>
      </c>
      <c r="M91" s="186">
        <f>E91+I91</f>
        <v>71.2</v>
      </c>
      <c r="N91" s="186">
        <f>F91+J91</f>
        <v>37.799999999999997</v>
      </c>
      <c r="O91" s="11">
        <f>G91</f>
        <v>0</v>
      </c>
    </row>
    <row r="92" spans="1:15" ht="15.75" customHeight="1" x14ac:dyDescent="0.25">
      <c r="A92" s="20" t="s">
        <v>87</v>
      </c>
      <c r="B92" s="175" t="s">
        <v>176</v>
      </c>
      <c r="C92" s="28"/>
      <c r="D92" s="23">
        <f>D88</f>
        <v>167.7</v>
      </c>
      <c r="E92" s="23">
        <f>E88</f>
        <v>167.7</v>
      </c>
      <c r="F92" s="23">
        <f>F88</f>
        <v>97.199999999999989</v>
      </c>
      <c r="G92" s="23">
        <f>G88</f>
        <v>0</v>
      </c>
      <c r="H92" s="24">
        <f t="shared" ref="H92:O92" si="24">H88</f>
        <v>0</v>
      </c>
      <c r="I92" s="24">
        <f t="shared" si="24"/>
        <v>0</v>
      </c>
      <c r="J92" s="24">
        <f t="shared" si="24"/>
        <v>0</v>
      </c>
      <c r="K92" s="24">
        <f t="shared" si="24"/>
        <v>0</v>
      </c>
      <c r="L92" s="21">
        <f>M92+O92</f>
        <v>167.7</v>
      </c>
      <c r="M92" s="21">
        <f t="shared" si="24"/>
        <v>167.7</v>
      </c>
      <c r="N92" s="21">
        <f t="shared" si="24"/>
        <v>97.199999999999989</v>
      </c>
      <c r="O92" s="21">
        <f t="shared" si="24"/>
        <v>0</v>
      </c>
    </row>
    <row r="93" spans="1:15" ht="15.95" customHeight="1" x14ac:dyDescent="0.25">
      <c r="A93" s="19" t="s">
        <v>88</v>
      </c>
      <c r="B93" s="600" t="s">
        <v>181</v>
      </c>
      <c r="C93" s="601"/>
      <c r="D93" s="601"/>
      <c r="E93" s="601"/>
      <c r="F93" s="601"/>
      <c r="G93" s="601"/>
      <c r="H93" s="601"/>
      <c r="I93" s="601"/>
      <c r="J93" s="601"/>
      <c r="K93" s="601"/>
      <c r="L93" s="601"/>
      <c r="M93" s="601"/>
      <c r="N93" s="601"/>
      <c r="O93" s="602"/>
    </row>
    <row r="94" spans="1:15" ht="15" customHeight="1" x14ac:dyDescent="0.25">
      <c r="A94" s="5" t="s">
        <v>89</v>
      </c>
      <c r="B94" s="6" t="s">
        <v>20</v>
      </c>
      <c r="C94" s="657" t="s">
        <v>25</v>
      </c>
      <c r="D94" s="176">
        <f>E94+G94</f>
        <v>198</v>
      </c>
      <c r="E94" s="176">
        <v>193.9</v>
      </c>
      <c r="F94" s="176"/>
      <c r="G94" s="176">
        <v>4.0999999999999996</v>
      </c>
      <c r="H94" s="177">
        <f>I94+K94</f>
        <v>0</v>
      </c>
      <c r="I94" s="177"/>
      <c r="J94" s="177"/>
      <c r="K94" s="177"/>
      <c r="L94" s="178">
        <f>M94+O94</f>
        <v>198</v>
      </c>
      <c r="M94" s="170">
        <f>E94+I94</f>
        <v>193.9</v>
      </c>
      <c r="N94" s="170">
        <f t="shared" ref="N94:O94" si="25">F94+J94</f>
        <v>0</v>
      </c>
      <c r="O94" s="170">
        <f t="shared" si="25"/>
        <v>4.0999999999999996</v>
      </c>
    </row>
    <row r="95" spans="1:15" ht="39" customHeight="1" x14ac:dyDescent="0.25">
      <c r="A95" s="150"/>
      <c r="B95" s="179" t="s">
        <v>219</v>
      </c>
      <c r="C95" s="656"/>
      <c r="D95" s="171"/>
      <c r="E95" s="171"/>
      <c r="F95" s="171"/>
      <c r="G95" s="171"/>
      <c r="H95" s="172"/>
      <c r="I95" s="172"/>
      <c r="J95" s="172"/>
      <c r="K95" s="172"/>
      <c r="L95" s="173"/>
      <c r="M95" s="173"/>
      <c r="N95" s="173"/>
      <c r="O95" s="173"/>
    </row>
    <row r="96" spans="1:15" ht="15" customHeight="1" x14ac:dyDescent="0.25">
      <c r="A96" s="154" t="s">
        <v>90</v>
      </c>
      <c r="B96" s="29" t="s">
        <v>7</v>
      </c>
      <c r="C96" s="655" t="s">
        <v>25</v>
      </c>
      <c r="D96" s="168">
        <f>E96+G96</f>
        <v>10.4</v>
      </c>
      <c r="E96" s="168">
        <v>10.4</v>
      </c>
      <c r="F96" s="168">
        <v>7.8</v>
      </c>
      <c r="G96" s="168"/>
      <c r="H96" s="169">
        <f>I96+K96</f>
        <v>0</v>
      </c>
      <c r="I96" s="169"/>
      <c r="J96" s="169"/>
      <c r="K96" s="169"/>
      <c r="L96" s="170">
        <f>M96+O96</f>
        <v>10.4</v>
      </c>
      <c r="M96" s="170">
        <f>E96+I96</f>
        <v>10.4</v>
      </c>
      <c r="N96" s="170">
        <f>F96+J96</f>
        <v>7.8</v>
      </c>
      <c r="O96" s="170">
        <f>G96+K96</f>
        <v>0</v>
      </c>
    </row>
    <row r="97" spans="1:15" ht="39" x14ac:dyDescent="0.25">
      <c r="A97" s="158"/>
      <c r="B97" s="163" t="s">
        <v>218</v>
      </c>
      <c r="C97" s="656"/>
      <c r="D97" s="171"/>
      <c r="E97" s="171"/>
      <c r="F97" s="171"/>
      <c r="G97" s="171"/>
      <c r="H97" s="172"/>
      <c r="I97" s="172"/>
      <c r="J97" s="172"/>
      <c r="K97" s="172"/>
      <c r="L97" s="173"/>
      <c r="M97" s="173"/>
      <c r="N97" s="173"/>
      <c r="O97" s="173"/>
    </row>
    <row r="98" spans="1:15" ht="15" customHeight="1" x14ac:dyDescent="0.25">
      <c r="A98" s="154" t="s">
        <v>91</v>
      </c>
      <c r="B98" s="29" t="s">
        <v>10</v>
      </c>
      <c r="C98" s="655" t="s">
        <v>25</v>
      </c>
      <c r="D98" s="168">
        <f>E98+G98</f>
        <v>12</v>
      </c>
      <c r="E98" s="168">
        <v>12</v>
      </c>
      <c r="F98" s="168">
        <v>9</v>
      </c>
      <c r="G98" s="168"/>
      <c r="H98" s="169">
        <f>I98+K98</f>
        <v>0</v>
      </c>
      <c r="I98" s="169"/>
      <c r="J98" s="169"/>
      <c r="K98" s="169"/>
      <c r="L98" s="170">
        <f>M98+O98</f>
        <v>12</v>
      </c>
      <c r="M98" s="170">
        <f>E98+I98</f>
        <v>12</v>
      </c>
      <c r="N98" s="170">
        <f>F98+J98</f>
        <v>9</v>
      </c>
      <c r="O98" s="170">
        <f>G98+K98</f>
        <v>0</v>
      </c>
    </row>
    <row r="99" spans="1:15" ht="39" x14ac:dyDescent="0.25">
      <c r="A99" s="158"/>
      <c r="B99" s="163" t="s">
        <v>218</v>
      </c>
      <c r="C99" s="656"/>
      <c r="D99" s="171"/>
      <c r="E99" s="171"/>
      <c r="F99" s="171"/>
      <c r="G99" s="171"/>
      <c r="H99" s="172"/>
      <c r="I99" s="172"/>
      <c r="J99" s="172"/>
      <c r="K99" s="172"/>
      <c r="L99" s="173"/>
      <c r="M99" s="173"/>
      <c r="N99" s="173"/>
      <c r="O99" s="173"/>
    </row>
    <row r="100" spans="1:15" ht="15" customHeight="1" x14ac:dyDescent="0.25">
      <c r="A100" s="154" t="s">
        <v>92</v>
      </c>
      <c r="B100" s="29" t="s">
        <v>11</v>
      </c>
      <c r="C100" s="655" t="s">
        <v>25</v>
      </c>
      <c r="D100" s="168">
        <f>E100+G100</f>
        <v>17.5</v>
      </c>
      <c r="E100" s="168">
        <v>17.5</v>
      </c>
      <c r="F100" s="168">
        <v>13.3</v>
      </c>
      <c r="G100" s="168"/>
      <c r="H100" s="169">
        <f>I100+K100</f>
        <v>0</v>
      </c>
      <c r="I100" s="169"/>
      <c r="J100" s="169"/>
      <c r="K100" s="169"/>
      <c r="L100" s="170">
        <f>M100+O100</f>
        <v>17.5</v>
      </c>
      <c r="M100" s="170">
        <f>E100+I100</f>
        <v>17.5</v>
      </c>
      <c r="N100" s="170">
        <f>F100+J100</f>
        <v>13.3</v>
      </c>
      <c r="O100" s="170">
        <f>G100+K100</f>
        <v>0</v>
      </c>
    </row>
    <row r="101" spans="1:15" ht="39" x14ac:dyDescent="0.25">
      <c r="A101" s="158"/>
      <c r="B101" s="163" t="s">
        <v>218</v>
      </c>
      <c r="C101" s="656"/>
      <c r="D101" s="171"/>
      <c r="E101" s="171"/>
      <c r="F101" s="171"/>
      <c r="G101" s="171"/>
      <c r="H101" s="172"/>
      <c r="I101" s="172"/>
      <c r="J101" s="172"/>
      <c r="K101" s="172"/>
      <c r="L101" s="173"/>
      <c r="M101" s="173"/>
      <c r="N101" s="173"/>
      <c r="O101" s="173"/>
    </row>
    <row r="102" spans="1:15" ht="15" customHeight="1" x14ac:dyDescent="0.25">
      <c r="A102" s="154" t="s">
        <v>93</v>
      </c>
      <c r="B102" s="29" t="s">
        <v>12</v>
      </c>
      <c r="C102" s="655" t="s">
        <v>25</v>
      </c>
      <c r="D102" s="168">
        <f>E102+G102</f>
        <v>12</v>
      </c>
      <c r="E102" s="168">
        <v>12</v>
      </c>
      <c r="F102" s="168">
        <v>9.1</v>
      </c>
      <c r="G102" s="168"/>
      <c r="H102" s="169">
        <f>I102+K102</f>
        <v>0</v>
      </c>
      <c r="I102" s="169"/>
      <c r="J102" s="169"/>
      <c r="K102" s="169"/>
      <c r="L102" s="170">
        <f>M102+O102</f>
        <v>12</v>
      </c>
      <c r="M102" s="170">
        <f>E102+I102</f>
        <v>12</v>
      </c>
      <c r="N102" s="170">
        <f>F102+J102</f>
        <v>9.1</v>
      </c>
      <c r="O102" s="170">
        <f>G102+K102</f>
        <v>0</v>
      </c>
    </row>
    <row r="103" spans="1:15" ht="39" x14ac:dyDescent="0.25">
      <c r="A103" s="158"/>
      <c r="B103" s="163" t="s">
        <v>218</v>
      </c>
      <c r="C103" s="656"/>
      <c r="D103" s="171"/>
      <c r="E103" s="171"/>
      <c r="F103" s="171"/>
      <c r="G103" s="171"/>
      <c r="H103" s="172"/>
      <c r="I103" s="172"/>
      <c r="J103" s="172"/>
      <c r="K103" s="172"/>
      <c r="L103" s="173"/>
      <c r="M103" s="173"/>
      <c r="N103" s="173"/>
      <c r="O103" s="173"/>
    </row>
    <row r="104" spans="1:15" ht="15" customHeight="1" x14ac:dyDescent="0.25">
      <c r="A104" s="154" t="s">
        <v>94</v>
      </c>
      <c r="B104" s="29" t="s">
        <v>62</v>
      </c>
      <c r="C104" s="655" t="s">
        <v>25</v>
      </c>
      <c r="D104" s="168">
        <f>E104+G104</f>
        <v>14.5</v>
      </c>
      <c r="E104" s="168">
        <v>14.5</v>
      </c>
      <c r="F104" s="168">
        <v>10.9</v>
      </c>
      <c r="G104" s="168"/>
      <c r="H104" s="169">
        <f>I104+K104</f>
        <v>0</v>
      </c>
      <c r="I104" s="169"/>
      <c r="J104" s="169"/>
      <c r="K104" s="169"/>
      <c r="L104" s="170">
        <f>M104+O104</f>
        <v>14.5</v>
      </c>
      <c r="M104" s="170">
        <f>E104+I104</f>
        <v>14.5</v>
      </c>
      <c r="N104" s="170">
        <f>F104+J104</f>
        <v>10.9</v>
      </c>
      <c r="O104" s="170">
        <f>G104+K104</f>
        <v>0</v>
      </c>
    </row>
    <row r="105" spans="1:15" ht="39" x14ac:dyDescent="0.25">
      <c r="A105" s="158"/>
      <c r="B105" s="163" t="s">
        <v>218</v>
      </c>
      <c r="C105" s="656"/>
      <c r="D105" s="171"/>
      <c r="E105" s="171"/>
      <c r="F105" s="171"/>
      <c r="G105" s="171"/>
      <c r="H105" s="172"/>
      <c r="I105" s="172"/>
      <c r="J105" s="172"/>
      <c r="K105" s="172"/>
      <c r="L105" s="173"/>
      <c r="M105" s="173"/>
      <c r="N105" s="173"/>
      <c r="O105" s="173"/>
    </row>
    <row r="106" spans="1:15" ht="15" customHeight="1" x14ac:dyDescent="0.25">
      <c r="A106" s="154" t="s">
        <v>95</v>
      </c>
      <c r="B106" s="29" t="s">
        <v>14</v>
      </c>
      <c r="C106" s="655" t="s">
        <v>25</v>
      </c>
      <c r="D106" s="168">
        <f>E106+G106</f>
        <v>13.5</v>
      </c>
      <c r="E106" s="168">
        <v>13.5</v>
      </c>
      <c r="F106" s="168">
        <v>10.199999999999999</v>
      </c>
      <c r="G106" s="168"/>
      <c r="H106" s="169">
        <f>I106+K106</f>
        <v>0</v>
      </c>
      <c r="I106" s="169"/>
      <c r="J106" s="169">
        <v>-0.1</v>
      </c>
      <c r="K106" s="169"/>
      <c r="L106" s="170">
        <f>M106+O106</f>
        <v>13.5</v>
      </c>
      <c r="M106" s="170">
        <f>E106+I106</f>
        <v>13.5</v>
      </c>
      <c r="N106" s="170">
        <f>F106+J106</f>
        <v>10.1</v>
      </c>
      <c r="O106" s="170">
        <f>G106+K106</f>
        <v>0</v>
      </c>
    </row>
    <row r="107" spans="1:15" ht="39" x14ac:dyDescent="0.25">
      <c r="A107" s="158"/>
      <c r="B107" s="163" t="s">
        <v>218</v>
      </c>
      <c r="C107" s="656"/>
      <c r="D107" s="171"/>
      <c r="E107" s="171"/>
      <c r="F107" s="171"/>
      <c r="G107" s="171"/>
      <c r="H107" s="172"/>
      <c r="I107" s="172"/>
      <c r="J107" s="172"/>
      <c r="K107" s="172"/>
      <c r="L107" s="173"/>
      <c r="M107" s="173"/>
      <c r="N107" s="173"/>
      <c r="O107" s="173"/>
    </row>
    <row r="108" spans="1:15" ht="15" customHeight="1" x14ac:dyDescent="0.25">
      <c r="A108" s="154" t="s">
        <v>96</v>
      </c>
      <c r="B108" s="29" t="s">
        <v>15</v>
      </c>
      <c r="C108" s="655" t="s">
        <v>25</v>
      </c>
      <c r="D108" s="168">
        <f>E108+G108</f>
        <v>13.5</v>
      </c>
      <c r="E108" s="168">
        <v>13.5</v>
      </c>
      <c r="F108" s="168">
        <v>10.199999999999999</v>
      </c>
      <c r="G108" s="168"/>
      <c r="H108" s="169">
        <f>I108+K108</f>
        <v>0</v>
      </c>
      <c r="I108" s="169"/>
      <c r="J108" s="169">
        <v>-0.1</v>
      </c>
      <c r="K108" s="169"/>
      <c r="L108" s="170">
        <f>M108+O108</f>
        <v>13.5</v>
      </c>
      <c r="M108" s="170">
        <f>E108+I108</f>
        <v>13.5</v>
      </c>
      <c r="N108" s="170">
        <f>F108+J108</f>
        <v>10.1</v>
      </c>
      <c r="O108" s="170">
        <f>G108+K108</f>
        <v>0</v>
      </c>
    </row>
    <row r="109" spans="1:15" ht="39" x14ac:dyDescent="0.25">
      <c r="A109" s="158"/>
      <c r="B109" s="163" t="s">
        <v>218</v>
      </c>
      <c r="C109" s="656"/>
      <c r="D109" s="171"/>
      <c r="E109" s="171"/>
      <c r="F109" s="171"/>
      <c r="G109" s="171"/>
      <c r="H109" s="172"/>
      <c r="I109" s="172"/>
      <c r="J109" s="172"/>
      <c r="K109" s="172"/>
      <c r="L109" s="173"/>
      <c r="M109" s="173"/>
      <c r="N109" s="173"/>
      <c r="O109" s="173"/>
    </row>
    <row r="110" spans="1:15" ht="15" customHeight="1" x14ac:dyDescent="0.25">
      <c r="A110" s="154" t="s">
        <v>97</v>
      </c>
      <c r="B110" s="29" t="s">
        <v>16</v>
      </c>
      <c r="C110" s="655" t="s">
        <v>25</v>
      </c>
      <c r="D110" s="168">
        <f>E110+G110</f>
        <v>26.2</v>
      </c>
      <c r="E110" s="168">
        <v>26.2</v>
      </c>
      <c r="F110" s="168">
        <v>19.7</v>
      </c>
      <c r="G110" s="168"/>
      <c r="H110" s="169">
        <f>I110+K110</f>
        <v>0</v>
      </c>
      <c r="I110" s="169"/>
      <c r="J110" s="169">
        <v>-0.2</v>
      </c>
      <c r="K110" s="169"/>
      <c r="L110" s="170">
        <f>M110+O110</f>
        <v>26.2</v>
      </c>
      <c r="M110" s="170">
        <f>E110+I110</f>
        <v>26.2</v>
      </c>
      <c r="N110" s="170">
        <f>F110+J110</f>
        <v>19.5</v>
      </c>
      <c r="O110" s="170">
        <f>G110+K110</f>
        <v>0</v>
      </c>
    </row>
    <row r="111" spans="1:15" ht="39" x14ac:dyDescent="0.25">
      <c r="A111" s="158"/>
      <c r="B111" s="163" t="s">
        <v>218</v>
      </c>
      <c r="C111" s="656"/>
      <c r="D111" s="171"/>
      <c r="E111" s="171"/>
      <c r="F111" s="171"/>
      <c r="G111" s="171"/>
      <c r="H111" s="172"/>
      <c r="I111" s="172"/>
      <c r="J111" s="172"/>
      <c r="K111" s="172"/>
      <c r="L111" s="173"/>
      <c r="M111" s="173"/>
      <c r="N111" s="173"/>
      <c r="O111" s="173"/>
    </row>
    <row r="112" spans="1:15" ht="15" customHeight="1" x14ac:dyDescent="0.25">
      <c r="A112" s="154" t="s">
        <v>98</v>
      </c>
      <c r="B112" s="29" t="s">
        <v>17</v>
      </c>
      <c r="C112" s="655" t="s">
        <v>25</v>
      </c>
      <c r="D112" s="168">
        <f>E112+G112</f>
        <v>12</v>
      </c>
      <c r="E112" s="168">
        <v>12</v>
      </c>
      <c r="F112" s="168">
        <v>9</v>
      </c>
      <c r="G112" s="168"/>
      <c r="H112" s="169">
        <f>I112+K112</f>
        <v>0</v>
      </c>
      <c r="I112" s="169"/>
      <c r="J112" s="169"/>
      <c r="K112" s="169"/>
      <c r="L112" s="170">
        <f>M112+O112</f>
        <v>12</v>
      </c>
      <c r="M112" s="170">
        <f>E112+I112</f>
        <v>12</v>
      </c>
      <c r="N112" s="170">
        <f>F112+J112</f>
        <v>9</v>
      </c>
      <c r="O112" s="170">
        <f>G112+K112</f>
        <v>0</v>
      </c>
    </row>
    <row r="113" spans="1:15" ht="39" x14ac:dyDescent="0.25">
      <c r="A113" s="158"/>
      <c r="B113" s="163" t="s">
        <v>218</v>
      </c>
      <c r="C113" s="656"/>
      <c r="D113" s="171"/>
      <c r="E113" s="171"/>
      <c r="F113" s="171"/>
      <c r="G113" s="171"/>
      <c r="H113" s="172"/>
      <c r="I113" s="172"/>
      <c r="J113" s="172"/>
      <c r="K113" s="172"/>
      <c r="L113" s="173"/>
      <c r="M113" s="173"/>
      <c r="N113" s="173"/>
      <c r="O113" s="173"/>
    </row>
    <row r="114" spans="1:15" ht="15" customHeight="1" x14ac:dyDescent="0.25">
      <c r="A114" s="154" t="s">
        <v>99</v>
      </c>
      <c r="B114" s="29" t="s">
        <v>18</v>
      </c>
      <c r="C114" s="655" t="s">
        <v>25</v>
      </c>
      <c r="D114" s="168">
        <f>E114+G114</f>
        <v>8.8000000000000007</v>
      </c>
      <c r="E114" s="168">
        <v>8.8000000000000007</v>
      </c>
      <c r="F114" s="168">
        <v>6.7</v>
      </c>
      <c r="G114" s="168"/>
      <c r="H114" s="169">
        <f>I114+K114</f>
        <v>0</v>
      </c>
      <c r="I114" s="169"/>
      <c r="J114" s="169"/>
      <c r="K114" s="169"/>
      <c r="L114" s="170">
        <f>M114+O114</f>
        <v>8.8000000000000007</v>
      </c>
      <c r="M114" s="170">
        <f>E114+I114</f>
        <v>8.8000000000000007</v>
      </c>
      <c r="N114" s="170">
        <f>F114+J114</f>
        <v>6.7</v>
      </c>
      <c r="O114" s="170">
        <f>G114+K114</f>
        <v>0</v>
      </c>
    </row>
    <row r="115" spans="1:15" ht="39" x14ac:dyDescent="0.25">
      <c r="A115" s="158"/>
      <c r="B115" s="163" t="s">
        <v>218</v>
      </c>
      <c r="C115" s="656"/>
      <c r="D115" s="171"/>
      <c r="E115" s="171"/>
      <c r="F115" s="171"/>
      <c r="G115" s="171"/>
      <c r="H115" s="172"/>
      <c r="I115" s="172"/>
      <c r="J115" s="172"/>
      <c r="K115" s="172"/>
      <c r="L115" s="173"/>
      <c r="M115" s="173"/>
      <c r="N115" s="173"/>
      <c r="O115" s="173"/>
    </row>
    <row r="116" spans="1:15" ht="15" customHeight="1" x14ac:dyDescent="0.25">
      <c r="A116" s="154" t="s">
        <v>100</v>
      </c>
      <c r="B116" s="29" t="s">
        <v>19</v>
      </c>
      <c r="C116" s="655" t="s">
        <v>25</v>
      </c>
      <c r="D116" s="168">
        <f>E116+G116</f>
        <v>77.8</v>
      </c>
      <c r="E116" s="168">
        <v>77.8</v>
      </c>
      <c r="F116" s="168">
        <v>52.1</v>
      </c>
      <c r="G116" s="168"/>
      <c r="H116" s="169">
        <f>I116+K116</f>
        <v>0</v>
      </c>
      <c r="I116" s="169"/>
      <c r="J116" s="169"/>
      <c r="K116" s="169"/>
      <c r="L116" s="170">
        <f>M116+O116</f>
        <v>77.8</v>
      </c>
      <c r="M116" s="170">
        <f>E116+I116</f>
        <v>77.8</v>
      </c>
      <c r="N116" s="170">
        <f>F116+J116</f>
        <v>52.1</v>
      </c>
      <c r="O116" s="170">
        <f>G116+K116</f>
        <v>0</v>
      </c>
    </row>
    <row r="117" spans="1:15" ht="39" x14ac:dyDescent="0.25">
      <c r="A117" s="158"/>
      <c r="B117" s="163" t="s">
        <v>218</v>
      </c>
      <c r="C117" s="656"/>
      <c r="D117" s="171"/>
      <c r="E117" s="171"/>
      <c r="F117" s="171"/>
      <c r="G117" s="171"/>
      <c r="H117" s="172"/>
      <c r="I117" s="172"/>
      <c r="J117" s="172"/>
      <c r="K117" s="172"/>
      <c r="L117" s="173"/>
      <c r="M117" s="173"/>
      <c r="N117" s="173"/>
      <c r="O117" s="173"/>
    </row>
    <row r="118" spans="1:15" ht="15.95" customHeight="1" x14ac:dyDescent="0.25">
      <c r="A118" s="20" t="s">
        <v>101</v>
      </c>
      <c r="B118" s="27" t="s">
        <v>178</v>
      </c>
      <c r="C118" s="25"/>
      <c r="D118" s="23">
        <f>SUM(D94:D117)</f>
        <v>416.2</v>
      </c>
      <c r="E118" s="23">
        <f>SUM(E94:E117)</f>
        <v>412.1</v>
      </c>
      <c r="F118" s="23">
        <f>SUM(F94:F117)</f>
        <v>158</v>
      </c>
      <c r="G118" s="23">
        <f>SUM(G94:G117)</f>
        <v>4.0999999999999996</v>
      </c>
      <c r="H118" s="24">
        <f t="shared" ref="H118:O118" si="26">SUM(H94:H117)</f>
        <v>0</v>
      </c>
      <c r="I118" s="24">
        <f t="shared" si="26"/>
        <v>0</v>
      </c>
      <c r="J118" s="24">
        <f t="shared" si="26"/>
        <v>-0.4</v>
      </c>
      <c r="K118" s="24">
        <f t="shared" si="26"/>
        <v>0</v>
      </c>
      <c r="L118" s="21">
        <f>M118+O118</f>
        <v>416.20000000000005</v>
      </c>
      <c r="M118" s="21">
        <f t="shared" si="26"/>
        <v>412.1</v>
      </c>
      <c r="N118" s="21">
        <f t="shared" si="26"/>
        <v>157.6</v>
      </c>
      <c r="O118" s="21">
        <f t="shared" si="26"/>
        <v>4.0999999999999996</v>
      </c>
    </row>
    <row r="119" spans="1:15" ht="15.95" customHeight="1" x14ac:dyDescent="0.25">
      <c r="A119" s="19" t="s">
        <v>102</v>
      </c>
      <c r="B119" s="600" t="s">
        <v>68</v>
      </c>
      <c r="C119" s="601"/>
      <c r="D119" s="601"/>
      <c r="E119" s="601"/>
      <c r="F119" s="601"/>
      <c r="G119" s="601"/>
      <c r="H119" s="601"/>
      <c r="I119" s="601"/>
      <c r="J119" s="601"/>
      <c r="K119" s="601"/>
      <c r="L119" s="601"/>
      <c r="M119" s="601"/>
      <c r="N119" s="601"/>
      <c r="O119" s="602"/>
    </row>
    <row r="120" spans="1:15" ht="15" customHeight="1" x14ac:dyDescent="0.25">
      <c r="A120" s="650" t="s">
        <v>103</v>
      </c>
      <c r="B120" s="80" t="s">
        <v>20</v>
      </c>
      <c r="C120" s="180"/>
      <c r="D120" s="156">
        <f t="shared" ref="D120:O120" si="27">SUM(D122:D126)</f>
        <v>934.69999999999993</v>
      </c>
      <c r="E120" s="156">
        <f t="shared" si="27"/>
        <v>934.69999999999993</v>
      </c>
      <c r="F120" s="156">
        <f t="shared" si="27"/>
        <v>1.5</v>
      </c>
      <c r="G120" s="156">
        <f t="shared" si="27"/>
        <v>0</v>
      </c>
      <c r="H120" s="157">
        <f t="shared" si="27"/>
        <v>-2</v>
      </c>
      <c r="I120" s="157">
        <f t="shared" si="27"/>
        <v>-2</v>
      </c>
      <c r="J120" s="157">
        <f t="shared" si="27"/>
        <v>-1.3</v>
      </c>
      <c r="K120" s="157">
        <f t="shared" si="27"/>
        <v>0</v>
      </c>
      <c r="L120" s="80">
        <f t="shared" si="27"/>
        <v>932.69999999999993</v>
      </c>
      <c r="M120" s="80">
        <f t="shared" si="27"/>
        <v>932.69999999999993</v>
      </c>
      <c r="N120" s="80">
        <f t="shared" si="27"/>
        <v>0.19999999999999996</v>
      </c>
      <c r="O120" s="80">
        <f t="shared" si="27"/>
        <v>0</v>
      </c>
    </row>
    <row r="121" spans="1:15" ht="15" customHeight="1" x14ac:dyDescent="0.25">
      <c r="A121" s="651"/>
      <c r="B121" s="159" t="s">
        <v>194</v>
      </c>
      <c r="C121" s="181"/>
      <c r="D121" s="161"/>
      <c r="E121" s="161"/>
      <c r="F121" s="161"/>
      <c r="G121" s="161"/>
      <c r="H121" s="79"/>
      <c r="I121" s="79"/>
      <c r="J121" s="79"/>
      <c r="K121" s="79"/>
      <c r="L121" s="35"/>
      <c r="M121" s="35"/>
      <c r="N121" s="35"/>
      <c r="O121" s="29"/>
    </row>
    <row r="122" spans="1:15" ht="26.25" x14ac:dyDescent="0.25">
      <c r="A122" s="651"/>
      <c r="B122" s="412" t="s">
        <v>462</v>
      </c>
      <c r="C122" s="413" t="s">
        <v>32</v>
      </c>
      <c r="D122" s="16">
        <f t="shared" ref="D122:D127" si="28">E122+G122</f>
        <v>2.4</v>
      </c>
      <c r="E122" s="16">
        <v>2.4</v>
      </c>
      <c r="F122" s="16">
        <v>1.5</v>
      </c>
      <c r="G122" s="16"/>
      <c r="H122" s="10">
        <f t="shared" ref="H122:H127" si="29">I122+K122</f>
        <v>-2</v>
      </c>
      <c r="I122" s="10">
        <v>-2</v>
      </c>
      <c r="J122" s="10">
        <v>-1.3</v>
      </c>
      <c r="K122" s="10"/>
      <c r="L122" s="12">
        <f t="shared" ref="L122:L127" si="30">M122+O122</f>
        <v>0.39999999999999991</v>
      </c>
      <c r="M122" s="326">
        <f t="shared" ref="M122:O127" si="31">E122+I122</f>
        <v>0.39999999999999991</v>
      </c>
      <c r="N122" s="326">
        <f t="shared" si="31"/>
        <v>0.19999999999999996</v>
      </c>
      <c r="O122" s="326">
        <f t="shared" si="31"/>
        <v>0</v>
      </c>
    </row>
    <row r="123" spans="1:15" ht="26.25" x14ac:dyDescent="0.25">
      <c r="A123" s="651"/>
      <c r="B123" s="162" t="s">
        <v>220</v>
      </c>
      <c r="C123" s="97" t="s">
        <v>24</v>
      </c>
      <c r="D123" s="8">
        <f t="shared" si="28"/>
        <v>0.2</v>
      </c>
      <c r="E123" s="8">
        <v>0.2</v>
      </c>
      <c r="F123" s="8"/>
      <c r="G123" s="8"/>
      <c r="H123" s="9">
        <f t="shared" si="29"/>
        <v>0</v>
      </c>
      <c r="I123" s="9"/>
      <c r="J123" s="9"/>
      <c r="K123" s="9"/>
      <c r="L123" s="183">
        <f t="shared" si="30"/>
        <v>0.2</v>
      </c>
      <c r="M123" s="184">
        <f t="shared" ref="M123" si="32">E123+I123</f>
        <v>0.2</v>
      </c>
      <c r="N123" s="184">
        <f t="shared" ref="N123" si="33">F123+J123</f>
        <v>0</v>
      </c>
      <c r="O123" s="185">
        <f t="shared" ref="O123" si="34">G123+K123</f>
        <v>0</v>
      </c>
    </row>
    <row r="124" spans="1:15" ht="26.25" x14ac:dyDescent="0.25">
      <c r="A124" s="651"/>
      <c r="B124" s="164" t="s">
        <v>199</v>
      </c>
      <c r="C124" s="39" t="s">
        <v>24</v>
      </c>
      <c r="D124" s="16">
        <f t="shared" si="28"/>
        <v>203.7</v>
      </c>
      <c r="E124" s="16">
        <v>203.7</v>
      </c>
      <c r="F124" s="16"/>
      <c r="G124" s="16"/>
      <c r="H124" s="10">
        <f t="shared" si="29"/>
        <v>0</v>
      </c>
      <c r="I124" s="10"/>
      <c r="J124" s="10"/>
      <c r="K124" s="10"/>
      <c r="L124" s="12">
        <f t="shared" si="30"/>
        <v>203.7</v>
      </c>
      <c r="M124" s="326">
        <f t="shared" si="31"/>
        <v>203.7</v>
      </c>
      <c r="N124" s="326">
        <f t="shared" si="31"/>
        <v>0</v>
      </c>
      <c r="O124" s="326">
        <f t="shared" si="31"/>
        <v>0</v>
      </c>
    </row>
    <row r="125" spans="1:15" x14ac:dyDescent="0.25">
      <c r="A125" s="651"/>
      <c r="B125" s="164" t="s">
        <v>221</v>
      </c>
      <c r="C125" s="30" t="s">
        <v>24</v>
      </c>
      <c r="D125" s="16">
        <f t="shared" si="28"/>
        <v>274.89999999999998</v>
      </c>
      <c r="E125" s="43">
        <v>274.89999999999998</v>
      </c>
      <c r="F125" s="43"/>
      <c r="G125" s="43"/>
      <c r="H125" s="10">
        <f t="shared" si="29"/>
        <v>0</v>
      </c>
      <c r="I125" s="103"/>
      <c r="J125" s="103"/>
      <c r="K125" s="103"/>
      <c r="L125" s="12">
        <f t="shared" si="30"/>
        <v>274.89999999999998</v>
      </c>
      <c r="M125" s="170">
        <f t="shared" si="31"/>
        <v>274.89999999999998</v>
      </c>
      <c r="N125" s="170">
        <f t="shared" si="31"/>
        <v>0</v>
      </c>
      <c r="O125" s="170">
        <f t="shared" si="31"/>
        <v>0</v>
      </c>
    </row>
    <row r="126" spans="1:15" ht="26.25" x14ac:dyDescent="0.25">
      <c r="A126" s="651"/>
      <c r="B126" s="187" t="s">
        <v>222</v>
      </c>
      <c r="C126" s="30" t="s">
        <v>24</v>
      </c>
      <c r="D126" s="16">
        <f t="shared" si="28"/>
        <v>453.5</v>
      </c>
      <c r="E126" s="16">
        <v>453.5</v>
      </c>
      <c r="F126" s="16"/>
      <c r="G126" s="16"/>
      <c r="H126" s="10">
        <f t="shared" si="29"/>
        <v>0</v>
      </c>
      <c r="I126" s="10"/>
      <c r="J126" s="10"/>
      <c r="K126" s="10"/>
      <c r="L126" s="12">
        <f t="shared" si="30"/>
        <v>453.5</v>
      </c>
      <c r="M126" s="174">
        <f t="shared" si="31"/>
        <v>453.5</v>
      </c>
      <c r="N126" s="170">
        <f t="shared" si="31"/>
        <v>0</v>
      </c>
      <c r="O126" s="170">
        <f t="shared" si="31"/>
        <v>0</v>
      </c>
    </row>
    <row r="127" spans="1:15" ht="15" customHeight="1" x14ac:dyDescent="0.25">
      <c r="A127" s="648" t="s">
        <v>104</v>
      </c>
      <c r="B127" s="80" t="s">
        <v>53</v>
      </c>
      <c r="C127" s="655" t="s">
        <v>24</v>
      </c>
      <c r="D127" s="168">
        <f t="shared" si="28"/>
        <v>191</v>
      </c>
      <c r="E127" s="168">
        <v>191</v>
      </c>
      <c r="F127" s="168">
        <v>143.5</v>
      </c>
      <c r="G127" s="168"/>
      <c r="H127" s="169">
        <f t="shared" si="29"/>
        <v>0</v>
      </c>
      <c r="I127" s="169"/>
      <c r="J127" s="169">
        <v>0.2</v>
      </c>
      <c r="K127" s="169"/>
      <c r="L127" s="170">
        <f t="shared" si="30"/>
        <v>191</v>
      </c>
      <c r="M127" s="170">
        <f t="shared" si="31"/>
        <v>191</v>
      </c>
      <c r="N127" s="170">
        <f t="shared" si="31"/>
        <v>143.69999999999999</v>
      </c>
      <c r="O127" s="170">
        <f t="shared" si="31"/>
        <v>0</v>
      </c>
    </row>
    <row r="128" spans="1:15" s="37" customFormat="1" ht="25.5" x14ac:dyDescent="0.2">
      <c r="A128" s="649"/>
      <c r="B128" s="163" t="s">
        <v>223</v>
      </c>
      <c r="C128" s="656"/>
      <c r="D128" s="171"/>
      <c r="E128" s="171"/>
      <c r="F128" s="171"/>
      <c r="G128" s="171"/>
      <c r="H128" s="172"/>
      <c r="I128" s="172"/>
      <c r="J128" s="172"/>
      <c r="K128" s="172"/>
      <c r="L128" s="173"/>
      <c r="M128" s="173"/>
      <c r="N128" s="173"/>
      <c r="O128" s="173"/>
    </row>
    <row r="129" spans="1:15" ht="15.95" customHeight="1" x14ac:dyDescent="0.25">
      <c r="A129" s="54" t="s">
        <v>105</v>
      </c>
      <c r="B129" s="44" t="s">
        <v>180</v>
      </c>
      <c r="C129" s="78"/>
      <c r="D129" s="23">
        <f t="shared" ref="D129:O129" si="35">D120+D127</f>
        <v>1125.6999999999998</v>
      </c>
      <c r="E129" s="23">
        <f t="shared" si="35"/>
        <v>1125.6999999999998</v>
      </c>
      <c r="F129" s="23">
        <f t="shared" si="35"/>
        <v>145</v>
      </c>
      <c r="G129" s="23">
        <f t="shared" si="35"/>
        <v>0</v>
      </c>
      <c r="H129" s="24">
        <f t="shared" si="35"/>
        <v>-2</v>
      </c>
      <c r="I129" s="24">
        <f t="shared" si="35"/>
        <v>-2</v>
      </c>
      <c r="J129" s="24">
        <f t="shared" si="35"/>
        <v>-1.1000000000000001</v>
      </c>
      <c r="K129" s="24">
        <f t="shared" si="35"/>
        <v>0</v>
      </c>
      <c r="L129" s="21">
        <f>M129+O129</f>
        <v>1123.6999999999998</v>
      </c>
      <c r="M129" s="21">
        <f t="shared" si="35"/>
        <v>1123.6999999999998</v>
      </c>
      <c r="N129" s="21">
        <f t="shared" si="35"/>
        <v>143.89999999999998</v>
      </c>
      <c r="O129" s="21">
        <f t="shared" si="35"/>
        <v>0</v>
      </c>
    </row>
    <row r="130" spans="1:15" ht="15.95" customHeight="1" x14ac:dyDescent="0.25">
      <c r="A130" s="635" t="s">
        <v>106</v>
      </c>
      <c r="B130" s="104" t="s">
        <v>172</v>
      </c>
      <c r="C130" s="638"/>
      <c r="D130" s="314">
        <f>SUM(D132:D152)</f>
        <v>2564.1</v>
      </c>
      <c r="E130" s="189">
        <f>SUM(E132:E152)</f>
        <v>2560</v>
      </c>
      <c r="F130" s="189">
        <f>SUM(F132:F152)</f>
        <v>977.4000000000002</v>
      </c>
      <c r="G130" s="189">
        <f>SUM(G132:G152)</f>
        <v>4.0999999999999996</v>
      </c>
      <c r="H130" s="190">
        <f t="shared" ref="H130:O130" si="36">SUM(H132:H152)</f>
        <v>-2</v>
      </c>
      <c r="I130" s="190">
        <f t="shared" si="36"/>
        <v>-2</v>
      </c>
      <c r="J130" s="190">
        <f t="shared" si="36"/>
        <v>-17.7</v>
      </c>
      <c r="K130" s="190">
        <f t="shared" si="36"/>
        <v>0</v>
      </c>
      <c r="L130" s="191">
        <f t="shared" si="36"/>
        <v>2562.1</v>
      </c>
      <c r="M130" s="191">
        <f t="shared" si="36"/>
        <v>2558</v>
      </c>
      <c r="N130" s="191">
        <f t="shared" si="36"/>
        <v>959.7</v>
      </c>
      <c r="O130" s="191">
        <f t="shared" si="36"/>
        <v>4.0999999999999996</v>
      </c>
    </row>
    <row r="131" spans="1:15" ht="15" customHeight="1" x14ac:dyDescent="0.25">
      <c r="A131" s="636"/>
      <c r="B131" s="322" t="s">
        <v>194</v>
      </c>
      <c r="C131" s="639"/>
      <c r="D131" s="315"/>
      <c r="E131" s="192"/>
      <c r="F131" s="193"/>
      <c r="G131" s="193"/>
      <c r="H131" s="194"/>
      <c r="I131" s="194"/>
      <c r="J131" s="195"/>
      <c r="K131" s="195"/>
      <c r="L131" s="196"/>
      <c r="M131" s="196"/>
      <c r="N131" s="197"/>
      <c r="O131" s="197"/>
    </row>
    <row r="132" spans="1:15" ht="26.25" x14ac:dyDescent="0.25">
      <c r="A132" s="636"/>
      <c r="B132" s="105" t="s">
        <v>205</v>
      </c>
      <c r="C132" s="639"/>
      <c r="D132" s="316">
        <f>E132+G132</f>
        <v>0.8</v>
      </c>
      <c r="E132" s="198">
        <f t="shared" ref="E132:G142" si="37">E26</f>
        <v>0.8</v>
      </c>
      <c r="F132" s="198">
        <f t="shared" si="37"/>
        <v>0.6</v>
      </c>
      <c r="G132" s="198">
        <f t="shared" si="37"/>
        <v>0</v>
      </c>
      <c r="H132" s="199">
        <f t="shared" ref="H132:H151" si="38">I132+K132</f>
        <v>0</v>
      </c>
      <c r="I132" s="199">
        <f t="shared" ref="I132:K142" si="39">I26</f>
        <v>0</v>
      </c>
      <c r="J132" s="199">
        <f t="shared" si="39"/>
        <v>0</v>
      </c>
      <c r="K132" s="199">
        <f t="shared" si="39"/>
        <v>0</v>
      </c>
      <c r="L132" s="200">
        <f t="shared" ref="L132:L151" si="40">M132+O132</f>
        <v>0.8</v>
      </c>
      <c r="M132" s="200">
        <f t="shared" ref="M132:O142" si="41">M26</f>
        <v>0.8</v>
      </c>
      <c r="N132" s="200">
        <f t="shared" si="41"/>
        <v>0.6</v>
      </c>
      <c r="O132" s="200">
        <f t="shared" si="41"/>
        <v>0</v>
      </c>
    </row>
    <row r="133" spans="1:15" x14ac:dyDescent="0.25">
      <c r="A133" s="636"/>
      <c r="B133" s="105" t="s">
        <v>201</v>
      </c>
      <c r="C133" s="639"/>
      <c r="D133" s="312">
        <f t="shared" ref="D133:D152" si="42">E133+G133</f>
        <v>30.8</v>
      </c>
      <c r="E133" s="96">
        <f t="shared" si="37"/>
        <v>30.8</v>
      </c>
      <c r="F133" s="96">
        <f t="shared" si="37"/>
        <v>23.6</v>
      </c>
      <c r="G133" s="96">
        <f t="shared" si="37"/>
        <v>0</v>
      </c>
      <c r="H133" s="100">
        <f t="shared" si="38"/>
        <v>0</v>
      </c>
      <c r="I133" s="100">
        <f t="shared" si="39"/>
        <v>0</v>
      </c>
      <c r="J133" s="100">
        <f t="shared" si="39"/>
        <v>0</v>
      </c>
      <c r="K133" s="100">
        <f t="shared" si="39"/>
        <v>0</v>
      </c>
      <c r="L133" s="101">
        <f t="shared" si="40"/>
        <v>30.8</v>
      </c>
      <c r="M133" s="101">
        <f t="shared" si="41"/>
        <v>30.8</v>
      </c>
      <c r="N133" s="101">
        <f t="shared" si="41"/>
        <v>23.6</v>
      </c>
      <c r="O133" s="101">
        <f t="shared" si="41"/>
        <v>0</v>
      </c>
    </row>
    <row r="134" spans="1:15" ht="26.25" x14ac:dyDescent="0.25">
      <c r="A134" s="636"/>
      <c r="B134" s="105" t="s">
        <v>207</v>
      </c>
      <c r="C134" s="639"/>
      <c r="D134" s="312">
        <f t="shared" si="42"/>
        <v>8</v>
      </c>
      <c r="E134" s="96">
        <f t="shared" si="37"/>
        <v>8</v>
      </c>
      <c r="F134" s="96">
        <f t="shared" si="37"/>
        <v>6.1</v>
      </c>
      <c r="G134" s="96">
        <f t="shared" si="37"/>
        <v>0</v>
      </c>
      <c r="H134" s="100">
        <f t="shared" si="38"/>
        <v>0</v>
      </c>
      <c r="I134" s="100">
        <f t="shared" si="39"/>
        <v>0</v>
      </c>
      <c r="J134" s="100">
        <f t="shared" si="39"/>
        <v>0</v>
      </c>
      <c r="K134" s="100">
        <f t="shared" si="39"/>
        <v>0</v>
      </c>
      <c r="L134" s="101">
        <f t="shared" si="40"/>
        <v>8</v>
      </c>
      <c r="M134" s="101">
        <f t="shared" si="41"/>
        <v>8</v>
      </c>
      <c r="N134" s="101">
        <f t="shared" si="41"/>
        <v>6.1</v>
      </c>
      <c r="O134" s="101">
        <f t="shared" si="41"/>
        <v>0</v>
      </c>
    </row>
    <row r="135" spans="1:15" ht="26.25" x14ac:dyDescent="0.25">
      <c r="A135" s="636"/>
      <c r="B135" s="105" t="s">
        <v>203</v>
      </c>
      <c r="C135" s="639"/>
      <c r="D135" s="312">
        <f t="shared" si="42"/>
        <v>26.7</v>
      </c>
      <c r="E135" s="96">
        <f t="shared" si="37"/>
        <v>26.7</v>
      </c>
      <c r="F135" s="96">
        <f t="shared" si="37"/>
        <v>16.600000000000001</v>
      </c>
      <c r="G135" s="96">
        <f t="shared" si="37"/>
        <v>0</v>
      </c>
      <c r="H135" s="100">
        <f t="shared" si="38"/>
        <v>0</v>
      </c>
      <c r="I135" s="100">
        <f t="shared" si="39"/>
        <v>0</v>
      </c>
      <c r="J135" s="100">
        <f t="shared" si="39"/>
        <v>1.3</v>
      </c>
      <c r="K135" s="100">
        <f t="shared" si="39"/>
        <v>0</v>
      </c>
      <c r="L135" s="101">
        <f t="shared" si="40"/>
        <v>26.7</v>
      </c>
      <c r="M135" s="101">
        <f t="shared" si="41"/>
        <v>26.7</v>
      </c>
      <c r="N135" s="101">
        <f t="shared" si="41"/>
        <v>17.900000000000002</v>
      </c>
      <c r="O135" s="101">
        <f t="shared" si="41"/>
        <v>0</v>
      </c>
    </row>
    <row r="136" spans="1:15" x14ac:dyDescent="0.25">
      <c r="A136" s="636"/>
      <c r="B136" s="105" t="s">
        <v>208</v>
      </c>
      <c r="C136" s="639"/>
      <c r="D136" s="312">
        <f t="shared" si="42"/>
        <v>110</v>
      </c>
      <c r="E136" s="96">
        <f t="shared" si="37"/>
        <v>110</v>
      </c>
      <c r="F136" s="96">
        <f t="shared" si="37"/>
        <v>80.5</v>
      </c>
      <c r="G136" s="96">
        <f t="shared" si="37"/>
        <v>0</v>
      </c>
      <c r="H136" s="100">
        <f t="shared" si="38"/>
        <v>0</v>
      </c>
      <c r="I136" s="100">
        <f t="shared" si="39"/>
        <v>0</v>
      </c>
      <c r="J136" s="100">
        <f t="shared" si="39"/>
        <v>0</v>
      </c>
      <c r="K136" s="100">
        <f t="shared" si="39"/>
        <v>0</v>
      </c>
      <c r="L136" s="101">
        <f t="shared" si="40"/>
        <v>110</v>
      </c>
      <c r="M136" s="101">
        <f t="shared" si="41"/>
        <v>110</v>
      </c>
      <c r="N136" s="101">
        <f t="shared" si="41"/>
        <v>80.5</v>
      </c>
      <c r="O136" s="101">
        <f t="shared" si="41"/>
        <v>0</v>
      </c>
    </row>
    <row r="137" spans="1:15" x14ac:dyDescent="0.25">
      <c r="A137" s="636"/>
      <c r="B137" s="105" t="s">
        <v>209</v>
      </c>
      <c r="C137" s="639"/>
      <c r="D137" s="312">
        <f t="shared" si="42"/>
        <v>13.8</v>
      </c>
      <c r="E137" s="96">
        <f t="shared" si="37"/>
        <v>13.8</v>
      </c>
      <c r="F137" s="96">
        <f t="shared" si="37"/>
        <v>9.9</v>
      </c>
      <c r="G137" s="96">
        <f t="shared" si="37"/>
        <v>0</v>
      </c>
      <c r="H137" s="100">
        <f t="shared" si="38"/>
        <v>0</v>
      </c>
      <c r="I137" s="100">
        <f t="shared" si="39"/>
        <v>0</v>
      </c>
      <c r="J137" s="100">
        <f t="shared" si="39"/>
        <v>0</v>
      </c>
      <c r="K137" s="100">
        <f t="shared" si="39"/>
        <v>0</v>
      </c>
      <c r="L137" s="101">
        <f t="shared" si="40"/>
        <v>13.8</v>
      </c>
      <c r="M137" s="101">
        <f t="shared" si="41"/>
        <v>13.8</v>
      </c>
      <c r="N137" s="101">
        <f t="shared" si="41"/>
        <v>9.9</v>
      </c>
      <c r="O137" s="101">
        <f t="shared" si="41"/>
        <v>0</v>
      </c>
    </row>
    <row r="138" spans="1:15" ht="26.25" x14ac:dyDescent="0.25">
      <c r="A138" s="636"/>
      <c r="B138" s="105" t="s">
        <v>202</v>
      </c>
      <c r="C138" s="639"/>
      <c r="D138" s="312">
        <f t="shared" si="42"/>
        <v>10</v>
      </c>
      <c r="E138" s="96">
        <f t="shared" si="37"/>
        <v>10</v>
      </c>
      <c r="F138" s="96">
        <f t="shared" si="37"/>
        <v>7.6</v>
      </c>
      <c r="G138" s="96">
        <f t="shared" si="37"/>
        <v>0</v>
      </c>
      <c r="H138" s="100">
        <f t="shared" si="38"/>
        <v>0</v>
      </c>
      <c r="I138" s="100">
        <f t="shared" si="39"/>
        <v>0</v>
      </c>
      <c r="J138" s="100">
        <f t="shared" si="39"/>
        <v>0</v>
      </c>
      <c r="K138" s="100">
        <f t="shared" si="39"/>
        <v>0</v>
      </c>
      <c r="L138" s="101">
        <f t="shared" si="40"/>
        <v>10</v>
      </c>
      <c r="M138" s="101">
        <f t="shared" si="41"/>
        <v>10</v>
      </c>
      <c r="N138" s="101">
        <f t="shared" si="41"/>
        <v>7.6</v>
      </c>
      <c r="O138" s="101">
        <f t="shared" si="41"/>
        <v>0</v>
      </c>
    </row>
    <row r="139" spans="1:15" ht="39" x14ac:dyDescent="0.25">
      <c r="A139" s="636"/>
      <c r="B139" s="105" t="s">
        <v>461</v>
      </c>
      <c r="C139" s="639"/>
      <c r="D139" s="312">
        <f t="shared" si="42"/>
        <v>12.1</v>
      </c>
      <c r="E139" s="96">
        <f t="shared" si="37"/>
        <v>12.1</v>
      </c>
      <c r="F139" s="96">
        <f t="shared" si="37"/>
        <v>2.9</v>
      </c>
      <c r="G139" s="96">
        <f t="shared" si="37"/>
        <v>0</v>
      </c>
      <c r="H139" s="100">
        <f t="shared" si="38"/>
        <v>0</v>
      </c>
      <c r="I139" s="100">
        <f t="shared" si="39"/>
        <v>0</v>
      </c>
      <c r="J139" s="100">
        <f t="shared" si="39"/>
        <v>0</v>
      </c>
      <c r="K139" s="100">
        <f t="shared" si="39"/>
        <v>0</v>
      </c>
      <c r="L139" s="101">
        <f t="shared" si="40"/>
        <v>12.1</v>
      </c>
      <c r="M139" s="101">
        <f t="shared" si="41"/>
        <v>12.1</v>
      </c>
      <c r="N139" s="101">
        <f t="shared" si="41"/>
        <v>2.9</v>
      </c>
      <c r="O139" s="101">
        <f t="shared" si="41"/>
        <v>0</v>
      </c>
    </row>
    <row r="140" spans="1:15" ht="26.25" x14ac:dyDescent="0.25">
      <c r="A140" s="636"/>
      <c r="B140" s="105" t="s">
        <v>224</v>
      </c>
      <c r="C140" s="639"/>
      <c r="D140" s="312">
        <f t="shared" si="42"/>
        <v>0.6</v>
      </c>
      <c r="E140" s="96">
        <f t="shared" si="37"/>
        <v>0.6</v>
      </c>
      <c r="F140" s="96">
        <f t="shared" si="37"/>
        <v>0.5</v>
      </c>
      <c r="G140" s="96">
        <f t="shared" si="37"/>
        <v>0</v>
      </c>
      <c r="H140" s="100">
        <f t="shared" si="38"/>
        <v>0</v>
      </c>
      <c r="I140" s="100">
        <f t="shared" si="39"/>
        <v>0</v>
      </c>
      <c r="J140" s="100">
        <f t="shared" si="39"/>
        <v>0</v>
      </c>
      <c r="K140" s="100">
        <f t="shared" si="39"/>
        <v>0</v>
      </c>
      <c r="L140" s="101">
        <f t="shared" si="40"/>
        <v>0.6</v>
      </c>
      <c r="M140" s="101">
        <f t="shared" si="41"/>
        <v>0.6</v>
      </c>
      <c r="N140" s="101">
        <f t="shared" si="41"/>
        <v>0.5</v>
      </c>
      <c r="O140" s="101">
        <f t="shared" si="41"/>
        <v>0</v>
      </c>
    </row>
    <row r="141" spans="1:15" x14ac:dyDescent="0.25">
      <c r="A141" s="636"/>
      <c r="B141" s="105" t="s">
        <v>206</v>
      </c>
      <c r="C141" s="639"/>
      <c r="D141" s="312">
        <f t="shared" si="42"/>
        <v>16.7</v>
      </c>
      <c r="E141" s="96">
        <f t="shared" si="37"/>
        <v>16.7</v>
      </c>
      <c r="F141" s="96">
        <f t="shared" si="37"/>
        <v>11.3</v>
      </c>
      <c r="G141" s="96">
        <f t="shared" si="37"/>
        <v>0</v>
      </c>
      <c r="H141" s="100">
        <f t="shared" si="38"/>
        <v>0</v>
      </c>
      <c r="I141" s="100">
        <f t="shared" si="39"/>
        <v>0</v>
      </c>
      <c r="J141" s="100">
        <f t="shared" si="39"/>
        <v>0</v>
      </c>
      <c r="K141" s="100">
        <f t="shared" si="39"/>
        <v>0</v>
      </c>
      <c r="L141" s="101">
        <f t="shared" si="40"/>
        <v>16.7</v>
      </c>
      <c r="M141" s="101">
        <f t="shared" si="41"/>
        <v>16.7</v>
      </c>
      <c r="N141" s="101">
        <f t="shared" si="41"/>
        <v>11.3</v>
      </c>
      <c r="O141" s="101">
        <f t="shared" si="41"/>
        <v>0</v>
      </c>
    </row>
    <row r="142" spans="1:15" x14ac:dyDescent="0.25">
      <c r="A142" s="636"/>
      <c r="B142" s="105" t="s">
        <v>198</v>
      </c>
      <c r="C142" s="639"/>
      <c r="D142" s="312">
        <f t="shared" si="42"/>
        <v>7.6</v>
      </c>
      <c r="E142" s="96">
        <f t="shared" si="37"/>
        <v>7.6</v>
      </c>
      <c r="F142" s="96">
        <f t="shared" si="37"/>
        <v>5.2</v>
      </c>
      <c r="G142" s="96">
        <f t="shared" si="37"/>
        <v>0</v>
      </c>
      <c r="H142" s="100">
        <f t="shared" si="38"/>
        <v>0</v>
      </c>
      <c r="I142" s="100">
        <f t="shared" si="39"/>
        <v>0</v>
      </c>
      <c r="J142" s="100">
        <f t="shared" si="39"/>
        <v>0</v>
      </c>
      <c r="K142" s="100">
        <f t="shared" si="39"/>
        <v>0</v>
      </c>
      <c r="L142" s="101">
        <f t="shared" si="40"/>
        <v>7.6</v>
      </c>
      <c r="M142" s="101">
        <f t="shared" si="41"/>
        <v>7.6</v>
      </c>
      <c r="N142" s="101">
        <f t="shared" si="41"/>
        <v>5.2</v>
      </c>
      <c r="O142" s="101">
        <f t="shared" si="41"/>
        <v>0</v>
      </c>
    </row>
    <row r="143" spans="1:15" x14ac:dyDescent="0.25">
      <c r="A143" s="636"/>
      <c r="B143" s="105" t="s">
        <v>212</v>
      </c>
      <c r="C143" s="639"/>
      <c r="D143" s="312">
        <f t="shared" si="42"/>
        <v>198.1</v>
      </c>
      <c r="E143" s="96">
        <f>E37+E44+E48+E52+E56+E60+E64+E68+E72+E76+E80</f>
        <v>198.1</v>
      </c>
      <c r="F143" s="96">
        <f>F37+F44+F48+F52+F56+F60+F64+F68+F72+F76+F80</f>
        <v>126.70000000000002</v>
      </c>
      <c r="G143" s="96">
        <f>G37+G44+G48+G52+G56+G60+G64+G68+G72+G76+G80</f>
        <v>0</v>
      </c>
      <c r="H143" s="100">
        <f t="shared" si="38"/>
        <v>0</v>
      </c>
      <c r="I143" s="100">
        <f>I37+I44+I48+I52+I56+I60+I64+I68+I72+I76+I80</f>
        <v>0</v>
      </c>
      <c r="J143" s="100">
        <f>J37+J44+J48+J52+J56+J60+J64+J68+J72+J76+J80</f>
        <v>0</v>
      </c>
      <c r="K143" s="100">
        <f>K37+K44+K48+K52+K56+K60+K64+K68+K72+K76+K80</f>
        <v>0</v>
      </c>
      <c r="L143" s="101">
        <f t="shared" si="40"/>
        <v>198.1</v>
      </c>
      <c r="M143" s="101">
        <f>M37+M44+M48+M52+M56+M60+M64+M68+M72+M76+M80</f>
        <v>198.1</v>
      </c>
      <c r="N143" s="101">
        <f>N37+N44+N48+N52+N56+N60+N64+N68+N72+N76+N80</f>
        <v>126.70000000000002</v>
      </c>
      <c r="O143" s="101">
        <f>O37+O44+O48+O52+O56+O60+O64+O68+O72+O76+O80</f>
        <v>0</v>
      </c>
    </row>
    <row r="144" spans="1:15" ht="40.5" customHeight="1" x14ac:dyDescent="0.25">
      <c r="A144" s="636"/>
      <c r="B144" s="105" t="s">
        <v>219</v>
      </c>
      <c r="C144" s="639"/>
      <c r="D144" s="312">
        <f t="shared" si="42"/>
        <v>198</v>
      </c>
      <c r="E144" s="96">
        <f>E94</f>
        <v>193.9</v>
      </c>
      <c r="F144" s="96">
        <f>F94</f>
        <v>0</v>
      </c>
      <c r="G144" s="96">
        <f>G94</f>
        <v>4.0999999999999996</v>
      </c>
      <c r="H144" s="100">
        <f t="shared" si="38"/>
        <v>0</v>
      </c>
      <c r="I144" s="100">
        <f>I94</f>
        <v>0</v>
      </c>
      <c r="J144" s="100">
        <f>J94</f>
        <v>0</v>
      </c>
      <c r="K144" s="100">
        <f>K94</f>
        <v>0</v>
      </c>
      <c r="L144" s="101">
        <f t="shared" si="40"/>
        <v>198</v>
      </c>
      <c r="M144" s="101">
        <f>M94</f>
        <v>193.9</v>
      </c>
      <c r="N144" s="101">
        <f>N94</f>
        <v>0</v>
      </c>
      <c r="O144" s="101">
        <f>O94</f>
        <v>4.0999999999999996</v>
      </c>
    </row>
    <row r="145" spans="1:17" x14ac:dyDescent="0.25">
      <c r="A145" s="636"/>
      <c r="B145" s="105" t="s">
        <v>217</v>
      </c>
      <c r="C145" s="639"/>
      <c r="D145" s="312">
        <f t="shared" si="42"/>
        <v>380.1</v>
      </c>
      <c r="E145" s="96">
        <f>E84</f>
        <v>380.1</v>
      </c>
      <c r="F145" s="96">
        <f>F84</f>
        <v>264.7</v>
      </c>
      <c r="G145" s="96">
        <f>G84</f>
        <v>0</v>
      </c>
      <c r="H145" s="100">
        <f t="shared" si="38"/>
        <v>0</v>
      </c>
      <c r="I145" s="100">
        <f>I84</f>
        <v>0</v>
      </c>
      <c r="J145" s="100">
        <f>J84</f>
        <v>-17.5</v>
      </c>
      <c r="K145" s="100">
        <f>K84</f>
        <v>0</v>
      </c>
      <c r="L145" s="101">
        <f t="shared" si="40"/>
        <v>380.1</v>
      </c>
      <c r="M145" s="101">
        <f>M84</f>
        <v>380.1</v>
      </c>
      <c r="N145" s="101">
        <f>N84</f>
        <v>247.2</v>
      </c>
      <c r="O145" s="101">
        <f>O84</f>
        <v>0</v>
      </c>
    </row>
    <row r="146" spans="1:17" ht="26.25" x14ac:dyDescent="0.25">
      <c r="A146" s="636"/>
      <c r="B146" s="105" t="s">
        <v>200</v>
      </c>
      <c r="C146" s="639"/>
      <c r="D146" s="312">
        <f t="shared" si="42"/>
        <v>167.7</v>
      </c>
      <c r="E146" s="96">
        <f>E90+E91</f>
        <v>167.7</v>
      </c>
      <c r="F146" s="96">
        <f>F90+F91</f>
        <v>97.199999999999989</v>
      </c>
      <c r="G146" s="96">
        <f>G90+G91</f>
        <v>0</v>
      </c>
      <c r="H146" s="100">
        <f t="shared" si="38"/>
        <v>0</v>
      </c>
      <c r="I146" s="100">
        <f>I90+I91</f>
        <v>0</v>
      </c>
      <c r="J146" s="100">
        <f>J90+J91</f>
        <v>0</v>
      </c>
      <c r="K146" s="100">
        <f>K90+K91</f>
        <v>0</v>
      </c>
      <c r="L146" s="101">
        <f t="shared" si="40"/>
        <v>167.7</v>
      </c>
      <c r="M146" s="101">
        <f>M90+M91</f>
        <v>167.7</v>
      </c>
      <c r="N146" s="101">
        <f>N90+N91</f>
        <v>97.199999999999989</v>
      </c>
      <c r="O146" s="101">
        <f>O90+O91</f>
        <v>0</v>
      </c>
    </row>
    <row r="147" spans="1:17" ht="26.25" customHeight="1" x14ac:dyDescent="0.25">
      <c r="A147" s="636"/>
      <c r="B147" s="105" t="s">
        <v>220</v>
      </c>
      <c r="C147" s="639"/>
      <c r="D147" s="312">
        <f t="shared" si="42"/>
        <v>0.2</v>
      </c>
      <c r="E147" s="96">
        <f>E38+E123</f>
        <v>0.2</v>
      </c>
      <c r="F147" s="96">
        <f t="shared" ref="F147:G147" si="43">F38+F123</f>
        <v>0</v>
      </c>
      <c r="G147" s="96">
        <f t="shared" si="43"/>
        <v>0</v>
      </c>
      <c r="H147" s="100">
        <f t="shared" si="38"/>
        <v>0</v>
      </c>
      <c r="I147" s="100">
        <f t="shared" ref="I147:O147" si="44">I38+I123</f>
        <v>0</v>
      </c>
      <c r="J147" s="100">
        <f t="shared" si="44"/>
        <v>0</v>
      </c>
      <c r="K147" s="100">
        <f t="shared" si="44"/>
        <v>0</v>
      </c>
      <c r="L147" s="101">
        <f t="shared" si="40"/>
        <v>0.2</v>
      </c>
      <c r="M147" s="101">
        <f t="shared" ref="M147" si="45">M38+M123</f>
        <v>0.2</v>
      </c>
      <c r="N147" s="101">
        <f t="shared" si="44"/>
        <v>0</v>
      </c>
      <c r="O147" s="101">
        <f t="shared" si="44"/>
        <v>0</v>
      </c>
    </row>
    <row r="148" spans="1:17" ht="26.25" x14ac:dyDescent="0.25">
      <c r="A148" s="636"/>
      <c r="B148" s="105" t="s">
        <v>199</v>
      </c>
      <c r="C148" s="639"/>
      <c r="D148" s="312">
        <f t="shared" si="42"/>
        <v>209.79999999999998</v>
      </c>
      <c r="E148" s="96">
        <f>E39+E124</f>
        <v>209.79999999999998</v>
      </c>
      <c r="F148" s="96">
        <f>F39+F124</f>
        <v>0</v>
      </c>
      <c r="G148" s="96">
        <f>G39+G124</f>
        <v>0</v>
      </c>
      <c r="H148" s="100">
        <f t="shared" si="38"/>
        <v>0</v>
      </c>
      <c r="I148" s="100">
        <f t="shared" ref="I148:K149" si="46">I39+I124</f>
        <v>0</v>
      </c>
      <c r="J148" s="100">
        <f t="shared" si="46"/>
        <v>0</v>
      </c>
      <c r="K148" s="100">
        <f t="shared" si="46"/>
        <v>0</v>
      </c>
      <c r="L148" s="101">
        <f t="shared" si="40"/>
        <v>209.79999999999998</v>
      </c>
      <c r="M148" s="101">
        <f t="shared" ref="M148:O149" si="47">M39+M124</f>
        <v>209.79999999999998</v>
      </c>
      <c r="N148" s="101">
        <f t="shared" si="47"/>
        <v>0</v>
      </c>
      <c r="O148" s="101">
        <f t="shared" si="47"/>
        <v>0</v>
      </c>
    </row>
    <row r="149" spans="1:17" x14ac:dyDescent="0.25">
      <c r="A149" s="636"/>
      <c r="B149" s="105" t="s">
        <v>221</v>
      </c>
      <c r="C149" s="639"/>
      <c r="D149" s="312">
        <f t="shared" si="42"/>
        <v>285.89999999999998</v>
      </c>
      <c r="E149" s="96">
        <f>E40+E125</f>
        <v>285.89999999999998</v>
      </c>
      <c r="F149" s="96">
        <f>F40+F125</f>
        <v>7.2</v>
      </c>
      <c r="G149" s="96">
        <f>G40+G125</f>
        <v>0</v>
      </c>
      <c r="H149" s="100">
        <f t="shared" si="38"/>
        <v>0</v>
      </c>
      <c r="I149" s="100">
        <f t="shared" si="46"/>
        <v>0</v>
      </c>
      <c r="J149" s="100">
        <f t="shared" si="46"/>
        <v>0</v>
      </c>
      <c r="K149" s="100">
        <f t="shared" si="46"/>
        <v>0</v>
      </c>
      <c r="L149" s="101">
        <f t="shared" si="40"/>
        <v>285.89999999999998</v>
      </c>
      <c r="M149" s="101">
        <f t="shared" si="47"/>
        <v>285.89999999999998</v>
      </c>
      <c r="N149" s="101">
        <f t="shared" si="47"/>
        <v>7.2</v>
      </c>
      <c r="O149" s="101">
        <f t="shared" si="47"/>
        <v>0</v>
      </c>
    </row>
    <row r="150" spans="1:17" x14ac:dyDescent="0.25">
      <c r="A150" s="636"/>
      <c r="B150" s="105" t="s">
        <v>225</v>
      </c>
      <c r="C150" s="639"/>
      <c r="D150" s="312">
        <f t="shared" si="42"/>
        <v>658.1</v>
      </c>
      <c r="E150" s="96">
        <f>E41+E126+E127</f>
        <v>658.1</v>
      </c>
      <c r="F150" s="96">
        <f>F41+F126+F127</f>
        <v>151.1</v>
      </c>
      <c r="G150" s="96">
        <f>G41+G126+G127</f>
        <v>0</v>
      </c>
      <c r="H150" s="100">
        <f t="shared" si="38"/>
        <v>0</v>
      </c>
      <c r="I150" s="100">
        <f>I41+I126+I127</f>
        <v>0</v>
      </c>
      <c r="J150" s="100">
        <f>J41+J126+J127</f>
        <v>0.2</v>
      </c>
      <c r="K150" s="100">
        <f>K41+K126+K127</f>
        <v>0</v>
      </c>
      <c r="L150" s="101">
        <f t="shared" si="40"/>
        <v>658.1</v>
      </c>
      <c r="M150" s="101">
        <f>M41+M126+M127</f>
        <v>658.1</v>
      </c>
      <c r="N150" s="101">
        <f>N41+N126+N127</f>
        <v>151.29999999999998</v>
      </c>
      <c r="O150" s="101">
        <f>O41+O126+O127</f>
        <v>0</v>
      </c>
    </row>
    <row r="151" spans="1:17" ht="39" x14ac:dyDescent="0.25">
      <c r="A151" s="636"/>
      <c r="B151" s="105" t="s">
        <v>218</v>
      </c>
      <c r="C151" s="639"/>
      <c r="D151" s="312">
        <f>E151+G151</f>
        <v>226.7</v>
      </c>
      <c r="E151" s="96">
        <f>E45+E49+E53+E57+E61+E65+E69+E73+E77+E81+E82+E96+E98+E100+E102+E104+E106+E108+E110+E112+E114+E116</f>
        <v>226.7</v>
      </c>
      <c r="F151" s="96">
        <f t="shared" ref="F151:G151" si="48">F45+F49+F53+F57+F61+F65+F69+F73+F77+F81+F82+F96+F98+F100+F102+F104+F106+F108+F110+F112+F114+F116</f>
        <v>164.20000000000002</v>
      </c>
      <c r="G151" s="96">
        <f t="shared" si="48"/>
        <v>0</v>
      </c>
      <c r="H151" s="100">
        <f t="shared" si="38"/>
        <v>0</v>
      </c>
      <c r="I151" s="100">
        <f t="shared" ref="I151:O151" si="49">I45+I49+I53+I57+I61+I65+I69+I73+I77+I81+I82+I96+I98+I100+I102+I104+I106+I108+I110+I112+I114+I116</f>
        <v>0</v>
      </c>
      <c r="J151" s="100">
        <f t="shared" si="49"/>
        <v>-0.4</v>
      </c>
      <c r="K151" s="100">
        <f t="shared" si="49"/>
        <v>0</v>
      </c>
      <c r="L151" s="101">
        <f t="shared" si="40"/>
        <v>226.7</v>
      </c>
      <c r="M151" s="101">
        <f t="shared" ref="M151" si="50">M45+M49+M53+M57+M61+M65+M69+M73+M77+M81+M82+M96+M98+M100+M102+M104+M106+M108+M110+M112+M114+M116</f>
        <v>226.7</v>
      </c>
      <c r="N151" s="101">
        <f t="shared" si="49"/>
        <v>163.79999999999998</v>
      </c>
      <c r="O151" s="101">
        <f t="shared" si="49"/>
        <v>0</v>
      </c>
    </row>
    <row r="152" spans="1:17" ht="26.25" x14ac:dyDescent="0.25">
      <c r="A152" s="637"/>
      <c r="B152" s="414" t="s">
        <v>462</v>
      </c>
      <c r="C152" s="640"/>
      <c r="D152" s="312">
        <f t="shared" si="42"/>
        <v>2.4</v>
      </c>
      <c r="E152" s="96">
        <f>E122</f>
        <v>2.4</v>
      </c>
      <c r="F152" s="96">
        <f t="shared" ref="F152:G152" si="51">F122</f>
        <v>1.5</v>
      </c>
      <c r="G152" s="96">
        <f t="shared" si="51"/>
        <v>0</v>
      </c>
      <c r="H152" s="100">
        <f t="shared" ref="H152" si="52">I152+K152</f>
        <v>-2</v>
      </c>
      <c r="I152" s="100">
        <f t="shared" ref="I152:O152" si="53">I122</f>
        <v>-2</v>
      </c>
      <c r="J152" s="100">
        <f t="shared" si="53"/>
        <v>-1.3</v>
      </c>
      <c r="K152" s="100">
        <f t="shared" si="53"/>
        <v>0</v>
      </c>
      <c r="L152" s="101">
        <f t="shared" ref="L152" si="54">M152+O152</f>
        <v>0.39999999999999991</v>
      </c>
      <c r="M152" s="101">
        <f t="shared" ref="M152" si="55">M122</f>
        <v>0.39999999999999991</v>
      </c>
      <c r="N152" s="101">
        <f t="shared" si="53"/>
        <v>0.19999999999999996</v>
      </c>
      <c r="O152" s="101">
        <f t="shared" si="53"/>
        <v>0</v>
      </c>
    </row>
    <row r="153" spans="1:17" x14ac:dyDescent="0.25">
      <c r="A153" s="6"/>
      <c r="B153" s="123"/>
      <c r="C153" s="132"/>
      <c r="D153" s="50"/>
      <c r="E153" s="50"/>
      <c r="F153" s="50"/>
      <c r="G153" s="50"/>
      <c r="H153" s="50"/>
      <c r="I153" s="50"/>
      <c r="J153" s="50"/>
      <c r="K153" s="50"/>
      <c r="L153" s="50"/>
      <c r="M153" s="50"/>
      <c r="N153" s="50"/>
      <c r="O153" s="6"/>
    </row>
    <row r="154" spans="1:17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  <c r="O154" s="6"/>
      <c r="P154" s="70" t="s">
        <v>305</v>
      </c>
      <c r="Q154" s="71">
        <f>SUMIF(C24:C128,1,L24:L128)</f>
        <v>212.8</v>
      </c>
    </row>
    <row r="155" spans="1:17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  <c r="O155" s="6"/>
      <c r="P155" s="70" t="s">
        <v>306</v>
      </c>
      <c r="Q155" s="71">
        <f>SUMIF(C24:C128,2,L24:L128)</f>
        <v>24.299999999999997</v>
      </c>
    </row>
    <row r="156" spans="1:17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  <c r="O156" s="6"/>
      <c r="P156" s="70" t="s">
        <v>307</v>
      </c>
      <c r="Q156" s="71">
        <f>SUMIF(C24:C124,3,L24:L124)</f>
        <v>380.1</v>
      </c>
    </row>
    <row r="157" spans="1:17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  <c r="O157" s="6"/>
      <c r="P157" s="70" t="s">
        <v>308</v>
      </c>
      <c r="Q157" s="71">
        <f>SUMIF(C24:C128,4,L24:L128)</f>
        <v>622.79999999999995</v>
      </c>
    </row>
    <row r="158" spans="1:17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  <c r="O158" s="6"/>
      <c r="P158" s="70" t="s">
        <v>311</v>
      </c>
      <c r="Q158" s="71">
        <f>SUMIF(C24:C128,5,L24:L128)</f>
        <v>0</v>
      </c>
    </row>
    <row r="159" spans="1:17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  <c r="O159" s="6"/>
      <c r="P159" s="70" t="s">
        <v>309</v>
      </c>
      <c r="Q159" s="71">
        <f>SUMIF(C24:C128,6,L24:L128)</f>
        <v>0</v>
      </c>
    </row>
    <row r="160" spans="1:17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  <c r="O160" s="6"/>
      <c r="P160" s="70" t="s">
        <v>310</v>
      </c>
      <c r="Q160" s="71">
        <f>SUMIF(C24:C124,7,L24:L124)</f>
        <v>168.1</v>
      </c>
    </row>
    <row r="161" spans="1:17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  <c r="O161" s="6"/>
      <c r="P161" s="70" t="s">
        <v>312</v>
      </c>
      <c r="Q161" s="71">
        <f>SUMIF(C24:C124,8,L24:L124)</f>
        <v>0</v>
      </c>
    </row>
    <row r="162" spans="1:17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  <c r="O162" s="6"/>
      <c r="P162" s="70" t="s">
        <v>313</v>
      </c>
      <c r="Q162" s="71">
        <f>SUMIF(C24:C128,9,L24:L128)</f>
        <v>0</v>
      </c>
    </row>
    <row r="163" spans="1:17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  <c r="O163" s="6"/>
      <c r="P163" s="70" t="s">
        <v>314</v>
      </c>
      <c r="Q163" s="71">
        <f>SUMIF(C24:C128,10,L24:L128)</f>
        <v>1154</v>
      </c>
    </row>
    <row r="164" spans="1:17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  <c r="O164" s="6"/>
      <c r="P164" s="75" t="s">
        <v>172</v>
      </c>
      <c r="Q164" s="76">
        <f>SUM(Q154:Q163)</f>
        <v>2562.1</v>
      </c>
    </row>
    <row r="165" spans="1:17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  <c r="O165" s="6"/>
      <c r="P165" s="77"/>
      <c r="Q165" s="77"/>
    </row>
    <row r="166" spans="1:17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  <c r="O166" s="6"/>
      <c r="P166" s="77"/>
      <c r="Q166" s="77">
        <f>Q164-L130</f>
        <v>0</v>
      </c>
    </row>
    <row r="167" spans="1:17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  <c r="O167" s="6"/>
    </row>
    <row r="168" spans="1:17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  <c r="O168" s="6"/>
    </row>
    <row r="169" spans="1:17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  <c r="O169" s="6"/>
    </row>
    <row r="170" spans="1:17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  <c r="O170" s="6"/>
    </row>
    <row r="171" spans="1:17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  <c r="O171" s="6"/>
    </row>
    <row r="172" spans="1:17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  <c r="O172" s="6"/>
    </row>
    <row r="173" spans="1:17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  <c r="O173" s="6"/>
    </row>
    <row r="174" spans="1:17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  <c r="O174" s="6"/>
    </row>
    <row r="175" spans="1:17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  <c r="O175" s="6"/>
    </row>
    <row r="176" spans="1:17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  <c r="O176" s="6"/>
    </row>
    <row r="177" spans="1:15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  <c r="O177" s="6"/>
    </row>
    <row r="178" spans="1:15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  <c r="O178" s="6"/>
    </row>
    <row r="179" spans="1:15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  <c r="O179" s="6"/>
    </row>
    <row r="180" spans="1:15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  <c r="O180" s="6"/>
    </row>
    <row r="181" spans="1:15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  <c r="O181" s="6"/>
    </row>
    <row r="182" spans="1:15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  <c r="O182" s="6"/>
    </row>
    <row r="183" spans="1:15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  <c r="O183" s="6"/>
    </row>
    <row r="184" spans="1:15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  <c r="O184" s="6"/>
    </row>
    <row r="185" spans="1:15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  <c r="O185" s="6"/>
    </row>
    <row r="186" spans="1:15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  <c r="O186" s="6"/>
    </row>
    <row r="187" spans="1:15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  <c r="O187" s="6"/>
    </row>
    <row r="188" spans="1:15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  <c r="O188" s="6"/>
    </row>
    <row r="189" spans="1:15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  <c r="O189" s="6"/>
    </row>
    <row r="190" spans="1:15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  <c r="O190" s="6"/>
    </row>
    <row r="191" spans="1:15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  <c r="O191" s="6"/>
    </row>
    <row r="192" spans="1:15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  <c r="O192" s="6"/>
    </row>
    <row r="193" spans="1:15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  <c r="O193" s="6"/>
    </row>
    <row r="194" spans="1:15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  <c r="O194" s="6"/>
    </row>
    <row r="195" spans="1:15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  <c r="O195" s="6"/>
    </row>
    <row r="196" spans="1:15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  <c r="O196" s="6"/>
    </row>
    <row r="197" spans="1:15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  <c r="O197" s="6"/>
    </row>
    <row r="198" spans="1:15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  <c r="O198" s="6"/>
    </row>
    <row r="199" spans="1:15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  <c r="O199" s="6"/>
    </row>
    <row r="200" spans="1:15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  <c r="O200" s="6"/>
    </row>
    <row r="201" spans="1:15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  <c r="O201" s="6"/>
    </row>
    <row r="202" spans="1:15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  <c r="O202" s="6"/>
    </row>
    <row r="203" spans="1:15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  <c r="O203" s="6"/>
    </row>
    <row r="204" spans="1:15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  <c r="O204" s="6"/>
    </row>
    <row r="205" spans="1:15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  <c r="O205" s="6"/>
    </row>
    <row r="206" spans="1:15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  <c r="O206" s="6"/>
    </row>
    <row r="207" spans="1:15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  <c r="O207" s="6"/>
    </row>
    <row r="208" spans="1:15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  <c r="O208" s="6"/>
    </row>
    <row r="209" spans="1:15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  <c r="O209" s="6"/>
    </row>
    <row r="210" spans="1:15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  <c r="O210" s="6"/>
    </row>
    <row r="211" spans="1:15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  <c r="O211" s="6"/>
    </row>
    <row r="212" spans="1:15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  <c r="O212" s="6"/>
    </row>
    <row r="213" spans="1:15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  <c r="O213" s="6"/>
    </row>
    <row r="214" spans="1:15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  <c r="O214" s="6"/>
    </row>
    <row r="215" spans="1:15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  <c r="O215" s="6"/>
    </row>
    <row r="216" spans="1:15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  <c r="O216" s="6"/>
    </row>
    <row r="217" spans="1:15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  <c r="O217" s="6"/>
    </row>
    <row r="218" spans="1:15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  <c r="O218" s="6"/>
    </row>
    <row r="219" spans="1:15" x14ac:dyDescent="0.25">
      <c r="A219" s="6"/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  <c r="O219" s="6"/>
    </row>
    <row r="220" spans="1:15" x14ac:dyDescent="0.25">
      <c r="A220" s="6"/>
      <c r="B220" s="6"/>
      <c r="C220" s="5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  <c r="O220" s="6"/>
    </row>
    <row r="221" spans="1:15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  <c r="O221" s="6"/>
    </row>
    <row r="222" spans="1:15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  <c r="O222" s="6"/>
    </row>
    <row r="223" spans="1:15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  <c r="O223" s="6"/>
    </row>
    <row r="224" spans="1:15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  <c r="O224" s="6"/>
    </row>
    <row r="225" spans="1:15" x14ac:dyDescent="0.25">
      <c r="A225" s="6"/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  <c r="O225" s="6"/>
    </row>
    <row r="226" spans="1:15" x14ac:dyDescent="0.25">
      <c r="A226" s="6"/>
      <c r="B226" s="6"/>
      <c r="C226" s="52"/>
      <c r="D226" s="6"/>
      <c r="E226" s="6"/>
      <c r="F226" s="6"/>
      <c r="G226" s="6"/>
      <c r="H226" s="6"/>
      <c r="I226" s="6"/>
      <c r="J226" s="6"/>
      <c r="K226" s="6"/>
      <c r="L226" s="6"/>
      <c r="M226" s="6"/>
      <c r="N226" s="6"/>
      <c r="O226" s="6"/>
    </row>
    <row r="227" spans="1:15" x14ac:dyDescent="0.25">
      <c r="A227" s="6"/>
      <c r="B227" s="6"/>
      <c r="C227" s="52"/>
      <c r="D227" s="6"/>
      <c r="E227" s="6"/>
      <c r="F227" s="6"/>
      <c r="G227" s="6"/>
      <c r="H227" s="6"/>
      <c r="I227" s="6"/>
      <c r="J227" s="6"/>
      <c r="K227" s="6"/>
      <c r="L227" s="6"/>
      <c r="M227" s="6"/>
      <c r="N227" s="6"/>
      <c r="O227" s="6"/>
    </row>
    <row r="228" spans="1:15" x14ac:dyDescent="0.25">
      <c r="A228" s="6"/>
      <c r="B228" s="6"/>
      <c r="C228" s="52"/>
      <c r="D228" s="6"/>
      <c r="E228" s="6"/>
      <c r="F228" s="6"/>
      <c r="G228" s="6"/>
      <c r="H228" s="6"/>
      <c r="I228" s="6"/>
      <c r="J228" s="6"/>
      <c r="K228" s="6"/>
      <c r="L228" s="6"/>
      <c r="M228" s="6"/>
      <c r="N228" s="6"/>
      <c r="O228" s="6"/>
    </row>
    <row r="229" spans="1:15" x14ac:dyDescent="0.25">
      <c r="A229" s="6"/>
      <c r="B229" s="6"/>
      <c r="C229" s="52"/>
      <c r="D229" s="6"/>
      <c r="E229" s="6"/>
      <c r="F229" s="6"/>
      <c r="G229" s="6"/>
      <c r="H229" s="6"/>
      <c r="I229" s="6"/>
      <c r="J229" s="6"/>
      <c r="K229" s="6"/>
      <c r="L229" s="6"/>
      <c r="M229" s="6"/>
      <c r="N229" s="6"/>
      <c r="O229" s="6"/>
    </row>
    <row r="230" spans="1:15" x14ac:dyDescent="0.25">
      <c r="A230" s="6"/>
      <c r="B230" s="6"/>
      <c r="C230" s="52"/>
      <c r="D230" s="6"/>
      <c r="E230" s="6"/>
      <c r="F230" s="6"/>
      <c r="G230" s="6"/>
      <c r="H230" s="6"/>
      <c r="I230" s="6"/>
      <c r="J230" s="6"/>
      <c r="K230" s="6"/>
      <c r="L230" s="6"/>
      <c r="M230" s="6"/>
      <c r="N230" s="6"/>
      <c r="O230" s="6"/>
    </row>
    <row r="231" spans="1:15" x14ac:dyDescent="0.25">
      <c r="A231" s="6"/>
      <c r="B231" s="6"/>
      <c r="C231" s="52"/>
      <c r="D231" s="6"/>
      <c r="E231" s="6"/>
      <c r="F231" s="6"/>
      <c r="G231" s="6"/>
      <c r="H231" s="6"/>
      <c r="I231" s="6"/>
      <c r="J231" s="6"/>
      <c r="K231" s="6"/>
      <c r="L231" s="6"/>
      <c r="M231" s="6"/>
      <c r="N231" s="6"/>
      <c r="O231" s="6"/>
    </row>
    <row r="232" spans="1:15" x14ac:dyDescent="0.25">
      <c r="A232" s="6"/>
      <c r="B232" s="6"/>
      <c r="C232" s="52"/>
      <c r="D232" s="6"/>
      <c r="E232" s="6"/>
      <c r="F232" s="6"/>
      <c r="G232" s="6"/>
      <c r="H232" s="6"/>
      <c r="I232" s="6"/>
      <c r="J232" s="6"/>
      <c r="K232" s="6"/>
      <c r="L232" s="6"/>
      <c r="M232" s="6"/>
      <c r="N232" s="6"/>
      <c r="O232" s="6"/>
    </row>
    <row r="233" spans="1:15" x14ac:dyDescent="0.25">
      <c r="A233" s="6"/>
      <c r="B233" s="6"/>
      <c r="C233" s="52"/>
      <c r="D233" s="6"/>
      <c r="E233" s="6"/>
      <c r="F233" s="6"/>
      <c r="G233" s="6"/>
      <c r="H233" s="6"/>
      <c r="I233" s="6"/>
      <c r="J233" s="6"/>
      <c r="K233" s="6"/>
      <c r="L233" s="6"/>
      <c r="M233" s="6"/>
      <c r="N233" s="6"/>
      <c r="O233" s="6"/>
    </row>
    <row r="234" spans="1:15" x14ac:dyDescent="0.25">
      <c r="A234" s="6"/>
      <c r="B234" s="6"/>
      <c r="C234" s="52"/>
      <c r="D234" s="6"/>
      <c r="E234" s="6"/>
      <c r="F234" s="6"/>
      <c r="G234" s="6"/>
      <c r="H234" s="6"/>
      <c r="I234" s="6"/>
      <c r="J234" s="6"/>
      <c r="K234" s="6"/>
      <c r="L234" s="6"/>
      <c r="M234" s="6"/>
      <c r="N234" s="6"/>
      <c r="O234" s="6"/>
    </row>
    <row r="235" spans="1:15" x14ac:dyDescent="0.25">
      <c r="A235" s="6"/>
      <c r="B235" s="6"/>
      <c r="C235" s="52"/>
      <c r="D235" s="6"/>
      <c r="E235" s="6"/>
      <c r="F235" s="6"/>
      <c r="G235" s="6"/>
      <c r="H235" s="6"/>
      <c r="I235" s="6"/>
      <c r="J235" s="6"/>
      <c r="K235" s="6"/>
      <c r="L235" s="6"/>
      <c r="M235" s="6"/>
      <c r="N235" s="6"/>
      <c r="O235" s="6"/>
    </row>
    <row r="236" spans="1:15" x14ac:dyDescent="0.25">
      <c r="A236" s="6"/>
      <c r="B236" s="6"/>
      <c r="C236" s="52"/>
      <c r="D236" s="6"/>
      <c r="E236" s="6"/>
      <c r="F236" s="6"/>
      <c r="G236" s="6"/>
      <c r="H236" s="6"/>
      <c r="I236" s="6"/>
      <c r="J236" s="6"/>
      <c r="K236" s="6"/>
      <c r="L236" s="6"/>
      <c r="M236" s="6"/>
      <c r="N236" s="6"/>
      <c r="O236" s="6"/>
    </row>
    <row r="237" spans="1:15" x14ac:dyDescent="0.25">
      <c r="A237" s="6"/>
      <c r="B237" s="6"/>
      <c r="C237" s="52"/>
      <c r="D237" s="6"/>
      <c r="E237" s="6"/>
      <c r="F237" s="6"/>
      <c r="G237" s="6"/>
      <c r="H237" s="6"/>
      <c r="I237" s="6"/>
      <c r="J237" s="6"/>
      <c r="K237" s="6"/>
      <c r="L237" s="6"/>
      <c r="M237" s="6"/>
      <c r="N237" s="6"/>
      <c r="O237" s="6"/>
    </row>
    <row r="238" spans="1:15" x14ac:dyDescent="0.25">
      <c r="A238" s="6"/>
      <c r="B238" s="6"/>
      <c r="C238" s="52"/>
      <c r="D238" s="6"/>
      <c r="E238" s="6"/>
      <c r="F238" s="6"/>
      <c r="G238" s="6"/>
      <c r="H238" s="6"/>
      <c r="I238" s="6"/>
      <c r="J238" s="6"/>
      <c r="K238" s="6"/>
      <c r="L238" s="6"/>
      <c r="M238" s="6"/>
      <c r="N238" s="6"/>
      <c r="O238" s="6"/>
    </row>
    <row r="239" spans="1:15" x14ac:dyDescent="0.25">
      <c r="A239" s="6"/>
      <c r="B239" s="6"/>
      <c r="C239" s="52"/>
      <c r="D239" s="6"/>
      <c r="E239" s="6"/>
      <c r="F239" s="6"/>
      <c r="G239" s="6"/>
      <c r="H239" s="6"/>
      <c r="I239" s="6"/>
      <c r="J239" s="6"/>
      <c r="K239" s="6"/>
      <c r="L239" s="6"/>
      <c r="M239" s="6"/>
      <c r="N239" s="6"/>
      <c r="O239" s="6"/>
    </row>
    <row r="240" spans="1:15" x14ac:dyDescent="0.25">
      <c r="A240" s="6"/>
      <c r="B240" s="6"/>
      <c r="C240" s="52"/>
      <c r="D240" s="6"/>
      <c r="E240" s="6"/>
      <c r="F240" s="6"/>
      <c r="G240" s="6"/>
      <c r="H240" s="6"/>
      <c r="I240" s="6"/>
      <c r="J240" s="6"/>
      <c r="K240" s="6"/>
      <c r="L240" s="6"/>
      <c r="M240" s="6"/>
      <c r="N240" s="6"/>
      <c r="O240" s="6"/>
    </row>
    <row r="241" spans="1:15" x14ac:dyDescent="0.25">
      <c r="A241" s="6"/>
      <c r="B241" s="6"/>
      <c r="C241" s="52"/>
      <c r="D241" s="6"/>
      <c r="E241" s="6"/>
      <c r="F241" s="6"/>
      <c r="G241" s="6"/>
      <c r="H241" s="6"/>
      <c r="I241" s="6"/>
      <c r="J241" s="6"/>
      <c r="K241" s="6"/>
      <c r="L241" s="6"/>
      <c r="M241" s="6"/>
      <c r="N241" s="6"/>
      <c r="O241" s="6"/>
    </row>
    <row r="242" spans="1:15" x14ac:dyDescent="0.25">
      <c r="A242" s="6"/>
      <c r="B242" s="6"/>
      <c r="C242" s="52"/>
      <c r="D242" s="6"/>
      <c r="E242" s="6"/>
      <c r="F242" s="6"/>
      <c r="G242" s="6"/>
      <c r="H242" s="6"/>
      <c r="I242" s="6"/>
      <c r="J242" s="6"/>
      <c r="K242" s="6"/>
      <c r="L242" s="6"/>
      <c r="M242" s="6"/>
      <c r="N242" s="6"/>
      <c r="O242" s="6"/>
    </row>
    <row r="243" spans="1:15" x14ac:dyDescent="0.25">
      <c r="A243" s="6"/>
      <c r="B243" s="6"/>
      <c r="C243" s="52"/>
      <c r="D243" s="6"/>
      <c r="E243" s="6"/>
      <c r="F243" s="6"/>
      <c r="G243" s="6"/>
      <c r="H243" s="6"/>
      <c r="I243" s="6"/>
      <c r="J243" s="6"/>
      <c r="K243" s="6"/>
      <c r="L243" s="6"/>
      <c r="M243" s="6"/>
      <c r="N243" s="6"/>
      <c r="O243" s="6"/>
    </row>
    <row r="244" spans="1:15" x14ac:dyDescent="0.25">
      <c r="A244" s="6"/>
      <c r="B244" s="6"/>
      <c r="C244" s="52"/>
      <c r="D244" s="6"/>
      <c r="E244" s="6"/>
      <c r="F244" s="6"/>
      <c r="G244" s="6"/>
      <c r="H244" s="6"/>
      <c r="I244" s="6"/>
      <c r="J244" s="6"/>
      <c r="K244" s="6"/>
      <c r="L244" s="6"/>
      <c r="M244" s="6"/>
      <c r="N244" s="6"/>
      <c r="O244" s="6"/>
    </row>
    <row r="245" spans="1:15" x14ac:dyDescent="0.25">
      <c r="A245" s="6"/>
      <c r="B245" s="6"/>
      <c r="C245" s="52"/>
      <c r="D245" s="6"/>
      <c r="E245" s="6"/>
      <c r="F245" s="6"/>
      <c r="G245" s="6"/>
      <c r="H245" s="6"/>
      <c r="I245" s="6"/>
      <c r="J245" s="6"/>
      <c r="K245" s="6"/>
      <c r="L245" s="6"/>
      <c r="M245" s="6"/>
      <c r="N245" s="6"/>
      <c r="O245" s="6"/>
    </row>
    <row r="246" spans="1:15" x14ac:dyDescent="0.25">
      <c r="A246" s="6"/>
      <c r="B246" s="6"/>
      <c r="C246" s="52"/>
      <c r="D246" s="6"/>
      <c r="E246" s="6"/>
      <c r="F246" s="6"/>
      <c r="G246" s="6"/>
      <c r="H246" s="6"/>
      <c r="I246" s="6"/>
      <c r="J246" s="6"/>
      <c r="K246" s="6"/>
      <c r="L246" s="6"/>
      <c r="M246" s="6"/>
      <c r="N246" s="6"/>
      <c r="O246" s="6"/>
    </row>
    <row r="247" spans="1:15" x14ac:dyDescent="0.25">
      <c r="A247" s="6"/>
      <c r="B247" s="6"/>
      <c r="C247" s="52"/>
      <c r="D247" s="6"/>
      <c r="E247" s="6"/>
      <c r="F247" s="6"/>
      <c r="G247" s="6"/>
      <c r="H247" s="6"/>
      <c r="I247" s="6"/>
      <c r="J247" s="6"/>
      <c r="K247" s="6"/>
      <c r="L247" s="6"/>
      <c r="M247" s="6"/>
      <c r="N247" s="6"/>
      <c r="O247" s="6"/>
    </row>
    <row r="248" spans="1:15" x14ac:dyDescent="0.25">
      <c r="C248" s="53"/>
    </row>
    <row r="249" spans="1:15" x14ac:dyDescent="0.25">
      <c r="C249" s="53"/>
    </row>
    <row r="250" spans="1:15" x14ac:dyDescent="0.25">
      <c r="C250" s="53"/>
    </row>
    <row r="251" spans="1:15" x14ac:dyDescent="0.25">
      <c r="C251" s="53"/>
    </row>
    <row r="252" spans="1:15" x14ac:dyDescent="0.25">
      <c r="C252" s="53"/>
    </row>
    <row r="253" spans="1:15" x14ac:dyDescent="0.25">
      <c r="C253" s="53"/>
    </row>
    <row r="254" spans="1:15" x14ac:dyDescent="0.25">
      <c r="C254" s="53"/>
    </row>
    <row r="255" spans="1:15" x14ac:dyDescent="0.25">
      <c r="C255" s="53"/>
    </row>
    <row r="256" spans="1:15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  <row r="555" spans="3:3" x14ac:dyDescent="0.25">
      <c r="C555" s="53"/>
    </row>
    <row r="556" spans="3:3" x14ac:dyDescent="0.25">
      <c r="C556" s="53"/>
    </row>
    <row r="557" spans="3:3" x14ac:dyDescent="0.25">
      <c r="C557" s="53"/>
    </row>
    <row r="558" spans="3:3" x14ac:dyDescent="0.25">
      <c r="C558" s="53"/>
    </row>
    <row r="559" spans="3:3" x14ac:dyDescent="0.25">
      <c r="C559" s="53"/>
    </row>
    <row r="560" spans="3:3" x14ac:dyDescent="0.25">
      <c r="C560" s="53"/>
    </row>
    <row r="561" spans="3:3" x14ac:dyDescent="0.25">
      <c r="C561" s="53"/>
    </row>
    <row r="562" spans="3:3" x14ac:dyDescent="0.25">
      <c r="C562" s="53"/>
    </row>
    <row r="563" spans="3:3" x14ac:dyDescent="0.25">
      <c r="C563" s="53"/>
    </row>
    <row r="564" spans="3:3" x14ac:dyDescent="0.25">
      <c r="C564" s="53"/>
    </row>
    <row r="565" spans="3:3" x14ac:dyDescent="0.25">
      <c r="C565" s="53"/>
    </row>
    <row r="566" spans="3:3" x14ac:dyDescent="0.25">
      <c r="C566" s="53"/>
    </row>
    <row r="567" spans="3:3" x14ac:dyDescent="0.25">
      <c r="C567" s="53"/>
    </row>
    <row r="568" spans="3:3" x14ac:dyDescent="0.25">
      <c r="C568" s="53"/>
    </row>
    <row r="569" spans="3:3" x14ac:dyDescent="0.25">
      <c r="C569" s="53"/>
    </row>
    <row r="570" spans="3:3" x14ac:dyDescent="0.25">
      <c r="C570" s="53"/>
    </row>
    <row r="571" spans="3:3" x14ac:dyDescent="0.25">
      <c r="C571" s="53"/>
    </row>
    <row r="572" spans="3:3" x14ac:dyDescent="0.25">
      <c r="C572" s="53"/>
    </row>
    <row r="573" spans="3:3" x14ac:dyDescent="0.25">
      <c r="C573" s="53"/>
    </row>
    <row r="574" spans="3:3" x14ac:dyDescent="0.25">
      <c r="C574" s="53"/>
    </row>
    <row r="575" spans="3:3" x14ac:dyDescent="0.25">
      <c r="C575" s="53"/>
    </row>
    <row r="576" spans="3:3" x14ac:dyDescent="0.25">
      <c r="C576" s="53"/>
    </row>
  </sheetData>
  <mergeCells count="56">
    <mergeCell ref="C98:C99"/>
    <mergeCell ref="B6:N6"/>
    <mergeCell ref="B7:O7"/>
    <mergeCell ref="B8:N8"/>
    <mergeCell ref="C96:C97"/>
    <mergeCell ref="K21:K22"/>
    <mergeCell ref="C94:C95"/>
    <mergeCell ref="B11:O11"/>
    <mergeCell ref="B12:N12"/>
    <mergeCell ref="B13:O13"/>
    <mergeCell ref="B14:N14"/>
    <mergeCell ref="B15:O15"/>
    <mergeCell ref="B16:N16"/>
    <mergeCell ref="C127:C128"/>
    <mergeCell ref="C100:C101"/>
    <mergeCell ref="C102:C103"/>
    <mergeCell ref="C110:C111"/>
    <mergeCell ref="C114:C115"/>
    <mergeCell ref="B119:O119"/>
    <mergeCell ref="C112:C113"/>
    <mergeCell ref="C104:C105"/>
    <mergeCell ref="C108:C109"/>
    <mergeCell ref="C106:C107"/>
    <mergeCell ref="C116:C117"/>
    <mergeCell ref="B1:O1"/>
    <mergeCell ref="B2:O2"/>
    <mergeCell ref="B3:O3"/>
    <mergeCell ref="B4:O4"/>
    <mergeCell ref="I20:K20"/>
    <mergeCell ref="A18:O18"/>
    <mergeCell ref="L20:L22"/>
    <mergeCell ref="M20:O20"/>
    <mergeCell ref="M21:N21"/>
    <mergeCell ref="O21:O22"/>
    <mergeCell ref="A20:A22"/>
    <mergeCell ref="B20:B22"/>
    <mergeCell ref="H20:H22"/>
    <mergeCell ref="B5:O5"/>
    <mergeCell ref="B9:O9"/>
    <mergeCell ref="B10:N10"/>
    <mergeCell ref="A130:A152"/>
    <mergeCell ref="C130:C152"/>
    <mergeCell ref="B93:O93"/>
    <mergeCell ref="A88:A91"/>
    <mergeCell ref="E20:G20"/>
    <mergeCell ref="E21:F21"/>
    <mergeCell ref="G21:G22"/>
    <mergeCell ref="C82:C83"/>
    <mergeCell ref="B23:O23"/>
    <mergeCell ref="I21:J21"/>
    <mergeCell ref="D20:D22"/>
    <mergeCell ref="B87:O87"/>
    <mergeCell ref="C84:C85"/>
    <mergeCell ref="C20:C22"/>
    <mergeCell ref="A127:A128"/>
    <mergeCell ref="A120:A126"/>
  </mergeCells>
  <phoneticPr fontId="2" type="noConversion"/>
  <pageMargins left="1.1811023622047245" right="0.39370078740157483" top="0.78740157480314965" bottom="0.70866141732283472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9"/>
  <sheetViews>
    <sheetView showZeros="0" workbookViewId="0">
      <selection activeCell="T7" sqref="T7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8" width="9.140625" style="2" customWidth="1"/>
    <col min="19" max="16384" width="9.140625" style="2"/>
  </cols>
  <sheetData>
    <row r="1" spans="1:15" x14ac:dyDescent="0.25">
      <c r="B1" s="652" t="s">
        <v>328</v>
      </c>
      <c r="C1" s="652"/>
      <c r="D1" s="652"/>
      <c r="E1" s="652"/>
      <c r="F1" s="652"/>
      <c r="G1" s="652"/>
      <c r="H1" s="652"/>
      <c r="I1" s="652"/>
      <c r="J1" s="652"/>
      <c r="K1" s="652"/>
      <c r="L1" s="652"/>
      <c r="M1" s="652"/>
      <c r="N1" s="652"/>
      <c r="O1" s="652"/>
    </row>
    <row r="2" spans="1:15" x14ac:dyDescent="0.25">
      <c r="B2" s="652" t="s">
        <v>447</v>
      </c>
      <c r="C2" s="652"/>
      <c r="D2" s="652"/>
      <c r="E2" s="652"/>
      <c r="F2" s="652"/>
      <c r="G2" s="652"/>
      <c r="H2" s="652"/>
      <c r="I2" s="652"/>
      <c r="J2" s="652"/>
      <c r="K2" s="652"/>
      <c r="L2" s="652"/>
      <c r="M2" s="652"/>
      <c r="N2" s="652"/>
      <c r="O2" s="652"/>
    </row>
    <row r="3" spans="1:15" x14ac:dyDescent="0.25">
      <c r="B3" s="652" t="s">
        <v>505</v>
      </c>
      <c r="C3" s="652"/>
      <c r="D3" s="652"/>
      <c r="E3" s="652"/>
      <c r="F3" s="652"/>
      <c r="G3" s="652"/>
      <c r="H3" s="652"/>
      <c r="I3" s="652"/>
      <c r="J3" s="652"/>
      <c r="K3" s="652"/>
      <c r="L3" s="652"/>
      <c r="M3" s="652"/>
      <c r="N3" s="652"/>
      <c r="O3" s="652"/>
    </row>
    <row r="4" spans="1:15" x14ac:dyDescent="0.25">
      <c r="B4" s="652" t="s">
        <v>341</v>
      </c>
      <c r="C4" s="652"/>
      <c r="D4" s="652"/>
      <c r="E4" s="652"/>
      <c r="F4" s="652"/>
      <c r="G4" s="652"/>
      <c r="H4" s="652"/>
      <c r="I4" s="652"/>
      <c r="J4" s="652"/>
      <c r="K4" s="652"/>
      <c r="L4" s="652"/>
      <c r="M4" s="652"/>
      <c r="N4" s="652"/>
      <c r="O4" s="652"/>
    </row>
    <row r="5" spans="1:15" x14ac:dyDescent="0.25">
      <c r="B5" s="653" t="s">
        <v>561</v>
      </c>
      <c r="C5" s="653"/>
      <c r="D5" s="653"/>
      <c r="E5" s="653"/>
      <c r="F5" s="653"/>
      <c r="G5" s="653"/>
      <c r="H5" s="653"/>
      <c r="I5" s="653"/>
      <c r="J5" s="653"/>
      <c r="K5" s="653"/>
      <c r="L5" s="653"/>
      <c r="M5" s="653"/>
      <c r="N5" s="653"/>
      <c r="O5" s="653"/>
    </row>
    <row r="6" spans="1:15" x14ac:dyDescent="0.25">
      <c r="B6" s="654" t="s">
        <v>573</v>
      </c>
      <c r="C6" s="654"/>
      <c r="D6" s="654"/>
      <c r="E6" s="654"/>
      <c r="F6" s="654"/>
      <c r="G6" s="654"/>
      <c r="H6" s="654"/>
      <c r="I6" s="654"/>
      <c r="J6" s="654"/>
      <c r="K6" s="654"/>
      <c r="L6" s="654"/>
      <c r="M6" s="654"/>
      <c r="N6" s="654"/>
      <c r="O6" s="532"/>
    </row>
    <row r="7" spans="1:15" x14ac:dyDescent="0.25">
      <c r="B7" s="653" t="s">
        <v>580</v>
      </c>
      <c r="C7" s="653"/>
      <c r="D7" s="653"/>
      <c r="E7" s="653"/>
      <c r="F7" s="653"/>
      <c r="G7" s="653"/>
      <c r="H7" s="653"/>
      <c r="I7" s="653"/>
      <c r="J7" s="653"/>
      <c r="K7" s="653"/>
      <c r="L7" s="653"/>
      <c r="M7" s="653"/>
      <c r="N7" s="653"/>
      <c r="O7" s="653"/>
    </row>
    <row r="8" spans="1:15" x14ac:dyDescent="0.25">
      <c r="B8" s="654" t="s">
        <v>598</v>
      </c>
      <c r="C8" s="654"/>
      <c r="D8" s="654"/>
      <c r="E8" s="654"/>
      <c r="F8" s="654"/>
      <c r="G8" s="654"/>
      <c r="H8" s="654"/>
      <c r="I8" s="654"/>
      <c r="J8" s="654"/>
      <c r="K8" s="654"/>
      <c r="L8" s="654"/>
      <c r="M8" s="654"/>
      <c r="N8" s="654"/>
      <c r="O8" s="542"/>
    </row>
    <row r="9" spans="1:15" x14ac:dyDescent="0.25">
      <c r="B9" s="653" t="s">
        <v>588</v>
      </c>
      <c r="C9" s="653"/>
      <c r="D9" s="653"/>
      <c r="E9" s="653"/>
      <c r="F9" s="653"/>
      <c r="G9" s="653"/>
      <c r="H9" s="653"/>
      <c r="I9" s="653"/>
      <c r="J9" s="653"/>
      <c r="K9" s="653"/>
      <c r="L9" s="653"/>
      <c r="M9" s="653"/>
      <c r="N9" s="653"/>
      <c r="O9" s="653"/>
    </row>
    <row r="10" spans="1:15" x14ac:dyDescent="0.25">
      <c r="B10" s="654" t="s">
        <v>607</v>
      </c>
      <c r="C10" s="654"/>
      <c r="D10" s="654"/>
      <c r="E10" s="654"/>
      <c r="F10" s="654"/>
      <c r="G10" s="654"/>
      <c r="H10" s="654"/>
      <c r="I10" s="654"/>
      <c r="J10" s="654"/>
      <c r="K10" s="654"/>
      <c r="L10" s="654"/>
      <c r="M10" s="654"/>
      <c r="N10" s="654"/>
      <c r="O10" s="550"/>
    </row>
    <row r="11" spans="1:15" x14ac:dyDescent="0.25">
      <c r="A11" s="6"/>
      <c r="B11" s="6"/>
      <c r="C11" s="148"/>
      <c r="D11" s="6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6"/>
    </row>
    <row r="12" spans="1:15" ht="32.25" customHeight="1" x14ac:dyDescent="0.25">
      <c r="A12" s="658" t="s">
        <v>482</v>
      </c>
      <c r="B12" s="658"/>
      <c r="C12" s="658"/>
      <c r="D12" s="658"/>
      <c r="E12" s="658"/>
      <c r="F12" s="658"/>
      <c r="G12" s="658"/>
      <c r="H12" s="658"/>
      <c r="I12" s="658"/>
      <c r="J12" s="658"/>
      <c r="K12" s="658"/>
      <c r="L12" s="658"/>
      <c r="M12" s="658"/>
      <c r="N12" s="658"/>
      <c r="O12" s="658"/>
    </row>
    <row r="13" spans="1:15" x14ac:dyDescent="0.25">
      <c r="A13" s="58"/>
      <c r="B13" s="58"/>
      <c r="C13" s="58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4" t="s">
        <v>406</v>
      </c>
    </row>
    <row r="14" spans="1:15" ht="15" customHeight="1" x14ac:dyDescent="0.25">
      <c r="A14" s="588" t="s">
        <v>5</v>
      </c>
      <c r="B14" s="591" t="s">
        <v>325</v>
      </c>
      <c r="C14" s="591" t="s">
        <v>54</v>
      </c>
      <c r="D14" s="604" t="s">
        <v>336</v>
      </c>
      <c r="E14" s="608" t="s">
        <v>194</v>
      </c>
      <c r="F14" s="608"/>
      <c r="G14" s="609"/>
      <c r="H14" s="594" t="s">
        <v>338</v>
      </c>
      <c r="I14" s="597" t="s">
        <v>194</v>
      </c>
      <c r="J14" s="598"/>
      <c r="K14" s="599"/>
      <c r="L14" s="659" t="s">
        <v>0</v>
      </c>
      <c r="M14" s="611" t="s">
        <v>194</v>
      </c>
      <c r="N14" s="612"/>
      <c r="O14" s="613"/>
    </row>
    <row r="15" spans="1:15" x14ac:dyDescent="0.25">
      <c r="A15" s="589"/>
      <c r="B15" s="592"/>
      <c r="C15" s="592"/>
      <c r="D15" s="605"/>
      <c r="E15" s="609" t="s">
        <v>1</v>
      </c>
      <c r="F15" s="619"/>
      <c r="G15" s="610" t="s">
        <v>2</v>
      </c>
      <c r="H15" s="595"/>
      <c r="I15" s="625" t="s">
        <v>1</v>
      </c>
      <c r="J15" s="625"/>
      <c r="K15" s="587" t="s">
        <v>2</v>
      </c>
      <c r="L15" s="660"/>
      <c r="M15" s="603" t="s">
        <v>1</v>
      </c>
      <c r="N15" s="603"/>
      <c r="O15" s="586" t="s">
        <v>2</v>
      </c>
    </row>
    <row r="16" spans="1:15" ht="28.5" customHeight="1" x14ac:dyDescent="0.25">
      <c r="A16" s="590"/>
      <c r="B16" s="593"/>
      <c r="C16" s="593"/>
      <c r="D16" s="606"/>
      <c r="E16" s="137" t="s">
        <v>3</v>
      </c>
      <c r="F16" s="138" t="s">
        <v>4</v>
      </c>
      <c r="G16" s="610"/>
      <c r="H16" s="596"/>
      <c r="I16" s="140" t="s">
        <v>3</v>
      </c>
      <c r="J16" s="135" t="s">
        <v>4</v>
      </c>
      <c r="K16" s="587"/>
      <c r="L16" s="661"/>
      <c r="M16" s="136" t="s">
        <v>3</v>
      </c>
      <c r="N16" s="134" t="s">
        <v>4</v>
      </c>
      <c r="O16" s="586"/>
    </row>
    <row r="17" spans="1:17" ht="15.95" customHeight="1" x14ac:dyDescent="0.25">
      <c r="A17" s="19" t="s">
        <v>71</v>
      </c>
      <c r="B17" s="600" t="s">
        <v>171</v>
      </c>
      <c r="C17" s="601"/>
      <c r="D17" s="601"/>
      <c r="E17" s="601"/>
      <c r="F17" s="601"/>
      <c r="G17" s="601"/>
      <c r="H17" s="601"/>
      <c r="I17" s="601"/>
      <c r="J17" s="601"/>
      <c r="K17" s="601"/>
      <c r="L17" s="601"/>
      <c r="M17" s="601"/>
      <c r="N17" s="601"/>
      <c r="O17" s="602"/>
    </row>
    <row r="18" spans="1:17" ht="15" customHeight="1" x14ac:dyDescent="0.25">
      <c r="A18" s="5" t="s">
        <v>182</v>
      </c>
      <c r="B18" s="149" t="s">
        <v>20</v>
      </c>
      <c r="C18" s="81"/>
      <c r="D18" s="8">
        <f t="shared" ref="D18:K18" si="0">D19+D20</f>
        <v>745.6</v>
      </c>
      <c r="E18" s="8">
        <f t="shared" si="0"/>
        <v>745.6</v>
      </c>
      <c r="F18" s="8">
        <f t="shared" si="0"/>
        <v>532.70000000000005</v>
      </c>
      <c r="G18" s="8">
        <f t="shared" si="0"/>
        <v>0</v>
      </c>
      <c r="H18" s="9">
        <f t="shared" si="0"/>
        <v>0</v>
      </c>
      <c r="I18" s="9">
        <f t="shared" si="0"/>
        <v>0</v>
      </c>
      <c r="J18" s="9">
        <f t="shared" si="0"/>
        <v>0</v>
      </c>
      <c r="K18" s="9">
        <f t="shared" si="0"/>
        <v>0</v>
      </c>
      <c r="L18" s="11">
        <f t="shared" ref="L18:O18" si="1">L19+L20</f>
        <v>745.6</v>
      </c>
      <c r="M18" s="11">
        <f t="shared" si="1"/>
        <v>745.6</v>
      </c>
      <c r="N18" s="11">
        <f t="shared" si="1"/>
        <v>532.70000000000005</v>
      </c>
      <c r="O18" s="11">
        <f t="shared" si="1"/>
        <v>0</v>
      </c>
      <c r="P18" s="70" t="s">
        <v>305</v>
      </c>
      <c r="Q18" s="71"/>
    </row>
    <row r="19" spans="1:17" ht="15" customHeight="1" x14ac:dyDescent="0.25">
      <c r="A19" s="19"/>
      <c r="B19" s="149"/>
      <c r="C19" s="30" t="s">
        <v>30</v>
      </c>
      <c r="D19" s="16">
        <f>E19+G19</f>
        <v>3.7</v>
      </c>
      <c r="E19" s="16">
        <v>3.7</v>
      </c>
      <c r="F19" s="16"/>
      <c r="G19" s="16"/>
      <c r="H19" s="10">
        <f t="shared" ref="H19:H27" si="2">I19+K19</f>
        <v>0</v>
      </c>
      <c r="I19" s="10"/>
      <c r="J19" s="10"/>
      <c r="K19" s="10"/>
      <c r="L19" s="12">
        <f t="shared" ref="L19:L27" si="3">M19+O19</f>
        <v>3.7</v>
      </c>
      <c r="M19" s="12">
        <f t="shared" ref="M19:M27" si="4">E19+I19</f>
        <v>3.7</v>
      </c>
      <c r="N19" s="12">
        <f t="shared" ref="N19:N27" si="5">F19+J19</f>
        <v>0</v>
      </c>
      <c r="O19" s="12">
        <f t="shared" ref="O19:O27" si="6">G19+K19</f>
        <v>0</v>
      </c>
      <c r="P19" s="70" t="s">
        <v>306</v>
      </c>
      <c r="Q19" s="71"/>
    </row>
    <row r="20" spans="1:17" ht="15" customHeight="1" x14ac:dyDescent="0.25">
      <c r="A20" s="150"/>
      <c r="B20" s="151"/>
      <c r="C20" s="30" t="s">
        <v>51</v>
      </c>
      <c r="D20" s="16">
        <f>E20+G20</f>
        <v>741.9</v>
      </c>
      <c r="E20" s="16">
        <v>741.9</v>
      </c>
      <c r="F20" s="16">
        <v>532.70000000000005</v>
      </c>
      <c r="G20" s="16"/>
      <c r="H20" s="10">
        <f t="shared" si="2"/>
        <v>0</v>
      </c>
      <c r="I20" s="10"/>
      <c r="J20" s="10"/>
      <c r="K20" s="10"/>
      <c r="L20" s="12">
        <f t="shared" si="3"/>
        <v>741.9</v>
      </c>
      <c r="M20" s="12">
        <f t="shared" si="4"/>
        <v>741.9</v>
      </c>
      <c r="N20" s="12">
        <f t="shared" si="5"/>
        <v>532.70000000000005</v>
      </c>
      <c r="O20" s="12">
        <f t="shared" si="6"/>
        <v>0</v>
      </c>
      <c r="P20" s="70" t="s">
        <v>307</v>
      </c>
      <c r="Q20" s="71"/>
    </row>
    <row r="21" spans="1:17" ht="15" customHeight="1" x14ac:dyDescent="0.25">
      <c r="A21" s="19" t="s">
        <v>72</v>
      </c>
      <c r="B21" s="149" t="s">
        <v>55</v>
      </c>
      <c r="C21" s="30" t="s">
        <v>51</v>
      </c>
      <c r="D21" s="16">
        <f>E21+G21</f>
        <v>419.2</v>
      </c>
      <c r="E21" s="16">
        <v>419.2</v>
      </c>
      <c r="F21" s="16">
        <v>312.8</v>
      </c>
      <c r="G21" s="16"/>
      <c r="H21" s="10">
        <f t="shared" si="2"/>
        <v>0</v>
      </c>
      <c r="I21" s="10"/>
      <c r="J21" s="10"/>
      <c r="K21" s="10"/>
      <c r="L21" s="12">
        <f t="shared" si="3"/>
        <v>419.2</v>
      </c>
      <c r="M21" s="12">
        <f t="shared" si="4"/>
        <v>419.2</v>
      </c>
      <c r="N21" s="12">
        <f t="shared" si="5"/>
        <v>312.8</v>
      </c>
      <c r="O21" s="12">
        <f t="shared" si="6"/>
        <v>0</v>
      </c>
      <c r="P21" s="70" t="s">
        <v>308</v>
      </c>
      <c r="Q21" s="71"/>
    </row>
    <row r="22" spans="1:17" ht="15" customHeight="1" x14ac:dyDescent="0.25">
      <c r="A22" s="5" t="s">
        <v>73</v>
      </c>
      <c r="B22" s="29" t="s">
        <v>33</v>
      </c>
      <c r="C22" s="30" t="s">
        <v>51</v>
      </c>
      <c r="D22" s="16">
        <f t="shared" ref="D22:D56" si="7">E22+G22</f>
        <v>505.1</v>
      </c>
      <c r="E22" s="16">
        <v>505.1</v>
      </c>
      <c r="F22" s="16">
        <v>375.6</v>
      </c>
      <c r="G22" s="16"/>
      <c r="H22" s="10">
        <f t="shared" si="2"/>
        <v>0</v>
      </c>
      <c r="I22" s="10"/>
      <c r="J22" s="10"/>
      <c r="K22" s="10"/>
      <c r="L22" s="12">
        <f t="shared" si="3"/>
        <v>505.1</v>
      </c>
      <c r="M22" s="12">
        <f t="shared" si="4"/>
        <v>505.1</v>
      </c>
      <c r="N22" s="12">
        <f t="shared" si="5"/>
        <v>375.6</v>
      </c>
      <c r="O22" s="12">
        <f t="shared" si="6"/>
        <v>0</v>
      </c>
      <c r="P22" s="70" t="s">
        <v>311</v>
      </c>
      <c r="Q22" s="71"/>
    </row>
    <row r="23" spans="1:17" ht="15" customHeight="1" x14ac:dyDescent="0.25">
      <c r="A23" s="5" t="s">
        <v>74</v>
      </c>
      <c r="B23" s="29" t="s">
        <v>160</v>
      </c>
      <c r="C23" s="30" t="s">
        <v>51</v>
      </c>
      <c r="D23" s="16">
        <f t="shared" si="7"/>
        <v>713.8</v>
      </c>
      <c r="E23" s="16">
        <v>713.8</v>
      </c>
      <c r="F23" s="16">
        <v>531.20000000000005</v>
      </c>
      <c r="G23" s="16"/>
      <c r="H23" s="10">
        <f t="shared" si="2"/>
        <v>0</v>
      </c>
      <c r="I23" s="10"/>
      <c r="J23" s="10"/>
      <c r="K23" s="10"/>
      <c r="L23" s="12">
        <f t="shared" si="3"/>
        <v>713.8</v>
      </c>
      <c r="M23" s="12">
        <f t="shared" si="4"/>
        <v>713.8</v>
      </c>
      <c r="N23" s="12">
        <f t="shared" si="5"/>
        <v>531.20000000000005</v>
      </c>
      <c r="O23" s="12">
        <f t="shared" si="6"/>
        <v>0</v>
      </c>
      <c r="P23" s="70" t="s">
        <v>309</v>
      </c>
      <c r="Q23" s="71"/>
    </row>
    <row r="24" spans="1:17" ht="15" customHeight="1" x14ac:dyDescent="0.25">
      <c r="A24" s="5" t="s">
        <v>75</v>
      </c>
      <c r="B24" s="29" t="s">
        <v>416</v>
      </c>
      <c r="C24" s="30" t="s">
        <v>51</v>
      </c>
      <c r="D24" s="16">
        <f t="shared" si="7"/>
        <v>390.1</v>
      </c>
      <c r="E24" s="16">
        <v>390.1</v>
      </c>
      <c r="F24" s="16">
        <v>291.10000000000002</v>
      </c>
      <c r="G24" s="16"/>
      <c r="H24" s="10">
        <f t="shared" si="2"/>
        <v>0</v>
      </c>
      <c r="I24" s="10"/>
      <c r="J24" s="10">
        <v>-8.4</v>
      </c>
      <c r="K24" s="10"/>
      <c r="L24" s="12">
        <f t="shared" si="3"/>
        <v>390.1</v>
      </c>
      <c r="M24" s="12">
        <f t="shared" si="4"/>
        <v>390.1</v>
      </c>
      <c r="N24" s="12">
        <f t="shared" si="5"/>
        <v>282.70000000000005</v>
      </c>
      <c r="O24" s="12">
        <f t="shared" si="6"/>
        <v>0</v>
      </c>
      <c r="P24" s="70" t="s">
        <v>310</v>
      </c>
      <c r="Q24" s="71"/>
    </row>
    <row r="25" spans="1:17" ht="15" customHeight="1" x14ac:dyDescent="0.25">
      <c r="A25" s="13" t="s">
        <v>76</v>
      </c>
      <c r="B25" s="18" t="s">
        <v>152</v>
      </c>
      <c r="C25" s="30" t="s">
        <v>51</v>
      </c>
      <c r="D25" s="16">
        <f t="shared" si="7"/>
        <v>296.89999999999998</v>
      </c>
      <c r="E25" s="16">
        <v>296.89999999999998</v>
      </c>
      <c r="F25" s="16">
        <v>221.4</v>
      </c>
      <c r="G25" s="16"/>
      <c r="H25" s="10">
        <f t="shared" si="2"/>
        <v>0</v>
      </c>
      <c r="I25" s="10"/>
      <c r="J25" s="10"/>
      <c r="K25" s="10"/>
      <c r="L25" s="12">
        <f t="shared" si="3"/>
        <v>296.89999999999998</v>
      </c>
      <c r="M25" s="12">
        <f t="shared" si="4"/>
        <v>296.89999999999998</v>
      </c>
      <c r="N25" s="12">
        <f t="shared" si="5"/>
        <v>221.4</v>
      </c>
      <c r="O25" s="12">
        <f t="shared" si="6"/>
        <v>0</v>
      </c>
      <c r="P25" s="70" t="s">
        <v>312</v>
      </c>
      <c r="Q25" s="71">
        <f>L19+L56</f>
        <v>11.8</v>
      </c>
    </row>
    <row r="26" spans="1:17" ht="15" customHeight="1" x14ac:dyDescent="0.25">
      <c r="A26" s="19" t="s">
        <v>77</v>
      </c>
      <c r="B26" s="31" t="s">
        <v>342</v>
      </c>
      <c r="C26" s="30" t="s">
        <v>51</v>
      </c>
      <c r="D26" s="16">
        <f t="shared" si="7"/>
        <v>399.1</v>
      </c>
      <c r="E26" s="16">
        <v>399.1</v>
      </c>
      <c r="F26" s="16">
        <v>298.39999999999998</v>
      </c>
      <c r="G26" s="16"/>
      <c r="H26" s="10">
        <f t="shared" si="2"/>
        <v>0</v>
      </c>
      <c r="I26" s="10"/>
      <c r="J26" s="10"/>
      <c r="K26" s="10"/>
      <c r="L26" s="12">
        <f t="shared" si="3"/>
        <v>399.1</v>
      </c>
      <c r="M26" s="12">
        <f t="shared" si="4"/>
        <v>399.1</v>
      </c>
      <c r="N26" s="12">
        <f t="shared" si="5"/>
        <v>298.39999999999998</v>
      </c>
      <c r="O26" s="12">
        <f t="shared" si="6"/>
        <v>0</v>
      </c>
      <c r="P26" s="70" t="s">
        <v>313</v>
      </c>
      <c r="Q26" s="71">
        <f>SUM(L20:L55)</f>
        <v>8933.6</v>
      </c>
    </row>
    <row r="27" spans="1:17" ht="15" customHeight="1" x14ac:dyDescent="0.25">
      <c r="A27" s="5" t="s">
        <v>78</v>
      </c>
      <c r="B27" s="29" t="s">
        <v>417</v>
      </c>
      <c r="C27" s="15" t="s">
        <v>51</v>
      </c>
      <c r="D27" s="16">
        <f t="shared" si="7"/>
        <v>444.4</v>
      </c>
      <c r="E27" s="16">
        <v>444.4</v>
      </c>
      <c r="F27" s="16">
        <v>330</v>
      </c>
      <c r="G27" s="16"/>
      <c r="H27" s="10">
        <f t="shared" si="2"/>
        <v>0</v>
      </c>
      <c r="I27" s="10"/>
      <c r="J27" s="10">
        <v>-1.6</v>
      </c>
      <c r="K27" s="10"/>
      <c r="L27" s="12">
        <f t="shared" si="3"/>
        <v>444.4</v>
      </c>
      <c r="M27" s="12">
        <f t="shared" si="4"/>
        <v>444.4</v>
      </c>
      <c r="N27" s="12">
        <f t="shared" si="5"/>
        <v>328.4</v>
      </c>
      <c r="O27" s="12">
        <f t="shared" si="6"/>
        <v>0</v>
      </c>
      <c r="P27" s="70" t="s">
        <v>314</v>
      </c>
      <c r="Q27" s="71"/>
    </row>
    <row r="28" spans="1:17" ht="15" customHeight="1" x14ac:dyDescent="0.25">
      <c r="A28" s="5" t="s">
        <v>79</v>
      </c>
      <c r="B28" s="29" t="s">
        <v>418</v>
      </c>
      <c r="C28" s="15" t="s">
        <v>51</v>
      </c>
      <c r="D28" s="16">
        <f t="shared" si="7"/>
        <v>591.1</v>
      </c>
      <c r="E28" s="16">
        <v>591.1</v>
      </c>
      <c r="F28" s="16">
        <v>438.2</v>
      </c>
      <c r="G28" s="16"/>
      <c r="H28" s="10">
        <f t="shared" ref="H28:H56" si="8">I28+K28</f>
        <v>0</v>
      </c>
      <c r="I28" s="10"/>
      <c r="J28" s="10"/>
      <c r="K28" s="10"/>
      <c r="L28" s="12">
        <f t="shared" ref="L28:L56" si="9">M28+O28</f>
        <v>591.1</v>
      </c>
      <c r="M28" s="12">
        <f t="shared" ref="M28:M56" si="10">E28+I28</f>
        <v>591.1</v>
      </c>
      <c r="N28" s="12">
        <f t="shared" ref="N28:N56" si="11">F28+J28</f>
        <v>438.2</v>
      </c>
      <c r="O28" s="12">
        <f t="shared" ref="O28:O56" si="12">G28+K28</f>
        <v>0</v>
      </c>
      <c r="P28" s="75" t="s">
        <v>172</v>
      </c>
      <c r="Q28" s="76">
        <f>SUM(Q18:Q27)</f>
        <v>8945.4</v>
      </c>
    </row>
    <row r="29" spans="1:17" ht="15" customHeight="1" x14ac:dyDescent="0.25">
      <c r="A29" s="5" t="s">
        <v>80</v>
      </c>
      <c r="B29" s="29" t="s">
        <v>419</v>
      </c>
      <c r="C29" s="15" t="s">
        <v>51</v>
      </c>
      <c r="D29" s="16">
        <f t="shared" si="7"/>
        <v>494.6</v>
      </c>
      <c r="E29" s="16">
        <v>494.6</v>
      </c>
      <c r="F29" s="16">
        <v>366</v>
      </c>
      <c r="G29" s="16"/>
      <c r="H29" s="10">
        <f t="shared" si="8"/>
        <v>0</v>
      </c>
      <c r="I29" s="10"/>
      <c r="J29" s="10"/>
      <c r="K29" s="10"/>
      <c r="L29" s="12">
        <f t="shared" si="9"/>
        <v>494.6</v>
      </c>
      <c r="M29" s="12">
        <f t="shared" si="10"/>
        <v>494.6</v>
      </c>
      <c r="N29" s="12">
        <f t="shared" si="11"/>
        <v>366</v>
      </c>
      <c r="O29" s="12">
        <f t="shared" si="12"/>
        <v>0</v>
      </c>
      <c r="P29" s="77"/>
      <c r="Q29" s="77"/>
    </row>
    <row r="30" spans="1:17" ht="15" customHeight="1" x14ac:dyDescent="0.25">
      <c r="A30" s="5" t="s">
        <v>81</v>
      </c>
      <c r="B30" s="29" t="s">
        <v>391</v>
      </c>
      <c r="C30" s="15" t="s">
        <v>51</v>
      </c>
      <c r="D30" s="16">
        <f t="shared" si="7"/>
        <v>576.20000000000005</v>
      </c>
      <c r="E30" s="16">
        <v>576.20000000000005</v>
      </c>
      <c r="F30" s="16">
        <v>426.1</v>
      </c>
      <c r="G30" s="16"/>
      <c r="H30" s="10">
        <f t="shared" si="8"/>
        <v>0</v>
      </c>
      <c r="I30" s="10"/>
      <c r="J30" s="10"/>
      <c r="K30" s="10"/>
      <c r="L30" s="12">
        <f t="shared" si="9"/>
        <v>576.20000000000005</v>
      </c>
      <c r="M30" s="12">
        <f t="shared" si="10"/>
        <v>576.20000000000005</v>
      </c>
      <c r="N30" s="12">
        <f t="shared" si="11"/>
        <v>426.1</v>
      </c>
      <c r="O30" s="12">
        <f t="shared" si="12"/>
        <v>0</v>
      </c>
      <c r="P30" s="77"/>
      <c r="Q30" s="77">
        <f>Q28-L57</f>
        <v>0</v>
      </c>
    </row>
    <row r="31" spans="1:17" ht="15" customHeight="1" x14ac:dyDescent="0.25">
      <c r="A31" s="5" t="s">
        <v>82</v>
      </c>
      <c r="B31" s="93" t="s">
        <v>46</v>
      </c>
      <c r="C31" s="30" t="s">
        <v>51</v>
      </c>
      <c r="D31" s="16">
        <f t="shared" si="7"/>
        <v>160.5</v>
      </c>
      <c r="E31" s="16">
        <v>160.5</v>
      </c>
      <c r="F31" s="16">
        <v>120.8</v>
      </c>
      <c r="G31" s="16"/>
      <c r="H31" s="10">
        <f t="shared" si="8"/>
        <v>0</v>
      </c>
      <c r="I31" s="10"/>
      <c r="J31" s="10"/>
      <c r="K31" s="10"/>
      <c r="L31" s="12">
        <f t="shared" si="9"/>
        <v>160.5</v>
      </c>
      <c r="M31" s="12">
        <f t="shared" si="10"/>
        <v>160.5</v>
      </c>
      <c r="N31" s="12">
        <f t="shared" si="11"/>
        <v>120.8</v>
      </c>
      <c r="O31" s="12">
        <f t="shared" si="12"/>
        <v>0</v>
      </c>
    </row>
    <row r="32" spans="1:17" ht="15" customHeight="1" x14ac:dyDescent="0.25">
      <c r="A32" s="5" t="s">
        <v>83</v>
      </c>
      <c r="B32" s="29" t="s">
        <v>43</v>
      </c>
      <c r="C32" s="30" t="s">
        <v>51</v>
      </c>
      <c r="D32" s="16">
        <f t="shared" si="7"/>
        <v>155.30000000000001</v>
      </c>
      <c r="E32" s="16">
        <v>155.30000000000001</v>
      </c>
      <c r="F32" s="16">
        <v>116.6</v>
      </c>
      <c r="G32" s="16"/>
      <c r="H32" s="10">
        <f t="shared" si="8"/>
        <v>0</v>
      </c>
      <c r="I32" s="10"/>
      <c r="J32" s="10"/>
      <c r="K32" s="10"/>
      <c r="L32" s="12">
        <f t="shared" si="9"/>
        <v>155.30000000000001</v>
      </c>
      <c r="M32" s="12">
        <f t="shared" si="10"/>
        <v>155.30000000000001</v>
      </c>
      <c r="N32" s="12">
        <f t="shared" si="11"/>
        <v>116.6</v>
      </c>
      <c r="O32" s="12">
        <f t="shared" si="12"/>
        <v>0</v>
      </c>
      <c r="Q32" s="2">
        <f>L57-Q28</f>
        <v>0</v>
      </c>
    </row>
    <row r="33" spans="1:15" ht="15" customHeight="1" x14ac:dyDescent="0.25">
      <c r="A33" s="5" t="s">
        <v>84</v>
      </c>
      <c r="B33" s="29" t="s">
        <v>45</v>
      </c>
      <c r="C33" s="30" t="s">
        <v>51</v>
      </c>
      <c r="D33" s="16">
        <f t="shared" si="7"/>
        <v>161.80000000000001</v>
      </c>
      <c r="E33" s="16">
        <v>161.80000000000001</v>
      </c>
      <c r="F33" s="16">
        <v>121.6</v>
      </c>
      <c r="G33" s="16"/>
      <c r="H33" s="10">
        <f t="shared" si="8"/>
        <v>0</v>
      </c>
      <c r="I33" s="10"/>
      <c r="J33" s="10"/>
      <c r="K33" s="10"/>
      <c r="L33" s="12">
        <f t="shared" si="9"/>
        <v>161.80000000000001</v>
      </c>
      <c r="M33" s="12">
        <f t="shared" si="10"/>
        <v>161.80000000000001</v>
      </c>
      <c r="N33" s="12">
        <f t="shared" si="11"/>
        <v>121.6</v>
      </c>
      <c r="O33" s="12">
        <f t="shared" si="12"/>
        <v>0</v>
      </c>
    </row>
    <row r="34" spans="1:15" ht="15" customHeight="1" x14ac:dyDescent="0.25">
      <c r="A34" s="5" t="s">
        <v>85</v>
      </c>
      <c r="B34" s="29" t="s">
        <v>165</v>
      </c>
      <c r="C34" s="30" t="s">
        <v>51</v>
      </c>
      <c r="D34" s="16">
        <f t="shared" si="7"/>
        <v>282.39999999999998</v>
      </c>
      <c r="E34" s="16">
        <v>282.39999999999998</v>
      </c>
      <c r="F34" s="16">
        <v>211.7</v>
      </c>
      <c r="G34" s="16"/>
      <c r="H34" s="10">
        <f t="shared" si="8"/>
        <v>0</v>
      </c>
      <c r="I34" s="10"/>
      <c r="J34" s="10"/>
      <c r="K34" s="10"/>
      <c r="L34" s="12">
        <f t="shared" si="9"/>
        <v>282.39999999999998</v>
      </c>
      <c r="M34" s="12">
        <f t="shared" si="10"/>
        <v>282.39999999999998</v>
      </c>
      <c r="N34" s="12">
        <f t="shared" si="11"/>
        <v>211.7</v>
      </c>
      <c r="O34" s="12">
        <f t="shared" si="12"/>
        <v>0</v>
      </c>
    </row>
    <row r="35" spans="1:15" ht="15" customHeight="1" x14ac:dyDescent="0.25">
      <c r="A35" s="5" t="s">
        <v>86</v>
      </c>
      <c r="B35" s="29" t="s">
        <v>44</v>
      </c>
      <c r="C35" s="30" t="s">
        <v>51</v>
      </c>
      <c r="D35" s="16">
        <f t="shared" si="7"/>
        <v>110.6</v>
      </c>
      <c r="E35" s="16">
        <v>110.6</v>
      </c>
      <c r="F35" s="16">
        <v>83.4</v>
      </c>
      <c r="G35" s="16"/>
      <c r="H35" s="10">
        <f t="shared" si="8"/>
        <v>0</v>
      </c>
      <c r="I35" s="10"/>
      <c r="J35" s="10">
        <v>-0.6</v>
      </c>
      <c r="K35" s="10"/>
      <c r="L35" s="12">
        <f t="shared" si="9"/>
        <v>110.6</v>
      </c>
      <c r="M35" s="12">
        <f t="shared" si="10"/>
        <v>110.6</v>
      </c>
      <c r="N35" s="12">
        <f t="shared" si="11"/>
        <v>82.800000000000011</v>
      </c>
      <c r="O35" s="12">
        <f t="shared" si="12"/>
        <v>0</v>
      </c>
    </row>
    <row r="36" spans="1:15" ht="15" customHeight="1" x14ac:dyDescent="0.25">
      <c r="A36" s="5" t="s">
        <v>87</v>
      </c>
      <c r="B36" s="93" t="s">
        <v>47</v>
      </c>
      <c r="C36" s="30" t="s">
        <v>51</v>
      </c>
      <c r="D36" s="16">
        <f t="shared" si="7"/>
        <v>237.2</v>
      </c>
      <c r="E36" s="16">
        <v>237.2</v>
      </c>
      <c r="F36" s="16">
        <v>177.6</v>
      </c>
      <c r="G36" s="16"/>
      <c r="H36" s="10">
        <f t="shared" si="8"/>
        <v>0</v>
      </c>
      <c r="I36" s="10"/>
      <c r="J36" s="10"/>
      <c r="K36" s="10"/>
      <c r="L36" s="12">
        <f t="shared" si="9"/>
        <v>237.2</v>
      </c>
      <c r="M36" s="12">
        <f t="shared" si="10"/>
        <v>237.2</v>
      </c>
      <c r="N36" s="12">
        <f t="shared" si="11"/>
        <v>177.6</v>
      </c>
      <c r="O36" s="12">
        <f t="shared" si="12"/>
        <v>0</v>
      </c>
    </row>
    <row r="37" spans="1:15" ht="15" customHeight="1" x14ac:dyDescent="0.25">
      <c r="A37" s="5" t="s">
        <v>88</v>
      </c>
      <c r="B37" s="33" t="s">
        <v>392</v>
      </c>
      <c r="C37" s="30" t="s">
        <v>51</v>
      </c>
      <c r="D37" s="16">
        <f t="shared" si="7"/>
        <v>169.6</v>
      </c>
      <c r="E37" s="16">
        <v>169.6</v>
      </c>
      <c r="F37" s="16">
        <v>127.5</v>
      </c>
      <c r="G37" s="16"/>
      <c r="H37" s="10">
        <f t="shared" si="8"/>
        <v>0</v>
      </c>
      <c r="I37" s="10"/>
      <c r="J37" s="10"/>
      <c r="K37" s="10"/>
      <c r="L37" s="12">
        <f t="shared" si="9"/>
        <v>169.6</v>
      </c>
      <c r="M37" s="12">
        <f>E37+I37</f>
        <v>169.6</v>
      </c>
      <c r="N37" s="12">
        <f>F37+J37</f>
        <v>127.5</v>
      </c>
      <c r="O37" s="12">
        <f>G37+K37</f>
        <v>0</v>
      </c>
    </row>
    <row r="38" spans="1:15" ht="15" customHeight="1" x14ac:dyDescent="0.25">
      <c r="A38" s="5" t="s">
        <v>89</v>
      </c>
      <c r="B38" s="29" t="s">
        <v>42</v>
      </c>
      <c r="C38" s="30" t="s">
        <v>51</v>
      </c>
      <c r="D38" s="16">
        <f t="shared" si="7"/>
        <v>198.6</v>
      </c>
      <c r="E38" s="16">
        <v>198.6</v>
      </c>
      <c r="F38" s="16">
        <v>146.19999999999999</v>
      </c>
      <c r="G38" s="16"/>
      <c r="H38" s="10">
        <f t="shared" si="8"/>
        <v>0</v>
      </c>
      <c r="I38" s="10"/>
      <c r="J38" s="10">
        <v>1.4</v>
      </c>
      <c r="K38" s="10"/>
      <c r="L38" s="12">
        <f t="shared" si="9"/>
        <v>198.6</v>
      </c>
      <c r="M38" s="12">
        <f t="shared" si="10"/>
        <v>198.6</v>
      </c>
      <c r="N38" s="12">
        <f t="shared" si="11"/>
        <v>147.6</v>
      </c>
      <c r="O38" s="12">
        <f t="shared" si="12"/>
        <v>0</v>
      </c>
    </row>
    <row r="39" spans="1:15" ht="15" customHeight="1" x14ac:dyDescent="0.25">
      <c r="A39" s="5" t="s">
        <v>90</v>
      </c>
      <c r="B39" s="34" t="s">
        <v>393</v>
      </c>
      <c r="C39" s="30" t="s">
        <v>51</v>
      </c>
      <c r="D39" s="16">
        <f>E39+G39</f>
        <v>100.7</v>
      </c>
      <c r="E39" s="16">
        <v>100.7</v>
      </c>
      <c r="F39" s="16">
        <v>75.2</v>
      </c>
      <c r="G39" s="16"/>
      <c r="H39" s="10">
        <f>I39+K39</f>
        <v>0</v>
      </c>
      <c r="I39" s="10"/>
      <c r="J39" s="10">
        <v>-5.8</v>
      </c>
      <c r="K39" s="10"/>
      <c r="L39" s="12">
        <f>M39+O39</f>
        <v>100.7</v>
      </c>
      <c r="M39" s="12">
        <f>E39+I39</f>
        <v>100.7</v>
      </c>
      <c r="N39" s="12">
        <f>F39+J39</f>
        <v>69.400000000000006</v>
      </c>
      <c r="O39" s="12">
        <f>G39+K39</f>
        <v>0</v>
      </c>
    </row>
    <row r="40" spans="1:15" ht="15" customHeight="1" x14ac:dyDescent="0.25">
      <c r="A40" s="32" t="s">
        <v>91</v>
      </c>
      <c r="B40" s="93" t="s">
        <v>41</v>
      </c>
      <c r="C40" s="30" t="s">
        <v>51</v>
      </c>
      <c r="D40" s="16">
        <f t="shared" si="7"/>
        <v>99.9</v>
      </c>
      <c r="E40" s="16">
        <v>99.9</v>
      </c>
      <c r="F40" s="16">
        <v>74.599999999999994</v>
      </c>
      <c r="G40" s="16"/>
      <c r="H40" s="10">
        <f t="shared" si="8"/>
        <v>0</v>
      </c>
      <c r="I40" s="10"/>
      <c r="J40" s="10"/>
      <c r="K40" s="10"/>
      <c r="L40" s="12">
        <f t="shared" si="9"/>
        <v>99.9</v>
      </c>
      <c r="M40" s="12">
        <f t="shared" si="10"/>
        <v>99.9</v>
      </c>
      <c r="N40" s="12">
        <f t="shared" si="11"/>
        <v>74.599999999999994</v>
      </c>
      <c r="O40" s="12">
        <f t="shared" si="12"/>
        <v>0</v>
      </c>
    </row>
    <row r="41" spans="1:15" ht="15" customHeight="1" x14ac:dyDescent="0.25">
      <c r="A41" s="5" t="s">
        <v>92</v>
      </c>
      <c r="B41" s="29" t="s">
        <v>161</v>
      </c>
      <c r="C41" s="30" t="s">
        <v>51</v>
      </c>
      <c r="D41" s="16">
        <f t="shared" si="7"/>
        <v>84.4</v>
      </c>
      <c r="E41" s="16">
        <v>84.4</v>
      </c>
      <c r="F41" s="16">
        <v>63.4</v>
      </c>
      <c r="G41" s="16"/>
      <c r="H41" s="10">
        <f t="shared" si="8"/>
        <v>0</v>
      </c>
      <c r="I41" s="10"/>
      <c r="J41" s="10"/>
      <c r="K41" s="10"/>
      <c r="L41" s="12">
        <f t="shared" si="9"/>
        <v>84.4</v>
      </c>
      <c r="M41" s="12">
        <f t="shared" si="10"/>
        <v>84.4</v>
      </c>
      <c r="N41" s="12">
        <f t="shared" si="11"/>
        <v>63.4</v>
      </c>
      <c r="O41" s="12">
        <f t="shared" si="12"/>
        <v>0</v>
      </c>
    </row>
    <row r="42" spans="1:15" ht="15" customHeight="1" x14ac:dyDescent="0.25">
      <c r="A42" s="5" t="s">
        <v>93</v>
      </c>
      <c r="B42" s="29" t="s">
        <v>153</v>
      </c>
      <c r="C42" s="30" t="s">
        <v>51</v>
      </c>
      <c r="D42" s="16">
        <f t="shared" si="7"/>
        <v>187.4</v>
      </c>
      <c r="E42" s="16">
        <v>187.4</v>
      </c>
      <c r="F42" s="16">
        <v>137.69999999999999</v>
      </c>
      <c r="G42" s="16"/>
      <c r="H42" s="10">
        <f t="shared" si="8"/>
        <v>0</v>
      </c>
      <c r="I42" s="10"/>
      <c r="J42" s="10"/>
      <c r="K42" s="10"/>
      <c r="L42" s="12">
        <f t="shared" si="9"/>
        <v>187.4</v>
      </c>
      <c r="M42" s="12">
        <f t="shared" si="10"/>
        <v>187.4</v>
      </c>
      <c r="N42" s="12">
        <f t="shared" si="11"/>
        <v>137.69999999999999</v>
      </c>
      <c r="O42" s="12">
        <f t="shared" si="12"/>
        <v>0</v>
      </c>
    </row>
    <row r="43" spans="1:15" ht="15" customHeight="1" x14ac:dyDescent="0.25">
      <c r="A43" s="32" t="s">
        <v>94</v>
      </c>
      <c r="B43" s="29" t="s">
        <v>34</v>
      </c>
      <c r="C43" s="30" t="s">
        <v>51</v>
      </c>
      <c r="D43" s="16">
        <f t="shared" si="7"/>
        <v>110.4</v>
      </c>
      <c r="E43" s="16">
        <v>110.4</v>
      </c>
      <c r="F43" s="16">
        <v>81.400000000000006</v>
      </c>
      <c r="G43" s="16"/>
      <c r="H43" s="10">
        <f t="shared" si="8"/>
        <v>0</v>
      </c>
      <c r="I43" s="10"/>
      <c r="J43" s="10"/>
      <c r="K43" s="10"/>
      <c r="L43" s="12">
        <f t="shared" si="9"/>
        <v>110.4</v>
      </c>
      <c r="M43" s="12">
        <f t="shared" si="10"/>
        <v>110.4</v>
      </c>
      <c r="N43" s="12">
        <f t="shared" si="11"/>
        <v>81.400000000000006</v>
      </c>
      <c r="O43" s="12">
        <f t="shared" si="12"/>
        <v>0</v>
      </c>
    </row>
    <row r="44" spans="1:15" ht="15" customHeight="1" x14ac:dyDescent="0.25">
      <c r="A44" s="5" t="s">
        <v>95</v>
      </c>
      <c r="B44" s="29" t="s">
        <v>36</v>
      </c>
      <c r="C44" s="30" t="s">
        <v>51</v>
      </c>
      <c r="D44" s="16">
        <f t="shared" si="7"/>
        <v>118.5</v>
      </c>
      <c r="E44" s="16">
        <v>118.5</v>
      </c>
      <c r="F44" s="16">
        <v>87.8</v>
      </c>
      <c r="G44" s="16"/>
      <c r="H44" s="10">
        <f t="shared" si="8"/>
        <v>0</v>
      </c>
      <c r="I44" s="10"/>
      <c r="J44" s="10"/>
      <c r="K44" s="10"/>
      <c r="L44" s="12">
        <f t="shared" si="9"/>
        <v>118.5</v>
      </c>
      <c r="M44" s="12">
        <f t="shared" si="10"/>
        <v>118.5</v>
      </c>
      <c r="N44" s="12">
        <f t="shared" si="11"/>
        <v>87.8</v>
      </c>
      <c r="O44" s="12">
        <f t="shared" si="12"/>
        <v>0</v>
      </c>
    </row>
    <row r="45" spans="1:15" ht="15" customHeight="1" x14ac:dyDescent="0.25">
      <c r="A45" s="5" t="s">
        <v>96</v>
      </c>
      <c r="B45" s="29" t="s">
        <v>38</v>
      </c>
      <c r="C45" s="30" t="s">
        <v>51</v>
      </c>
      <c r="D45" s="16">
        <f t="shared" si="7"/>
        <v>205.7</v>
      </c>
      <c r="E45" s="16">
        <v>205.7</v>
      </c>
      <c r="F45" s="16">
        <v>152.5</v>
      </c>
      <c r="G45" s="16"/>
      <c r="H45" s="10">
        <f t="shared" si="8"/>
        <v>0</v>
      </c>
      <c r="I45" s="10"/>
      <c r="J45" s="10"/>
      <c r="K45" s="10"/>
      <c r="L45" s="12">
        <f t="shared" si="9"/>
        <v>205.7</v>
      </c>
      <c r="M45" s="12">
        <f t="shared" si="10"/>
        <v>205.7</v>
      </c>
      <c r="N45" s="12">
        <f t="shared" si="11"/>
        <v>152.5</v>
      </c>
      <c r="O45" s="12">
        <f t="shared" si="12"/>
        <v>0</v>
      </c>
    </row>
    <row r="46" spans="1:15" ht="15" customHeight="1" x14ac:dyDescent="0.25">
      <c r="A46" s="5" t="s">
        <v>97</v>
      </c>
      <c r="B46" s="29" t="s">
        <v>37</v>
      </c>
      <c r="C46" s="30" t="s">
        <v>51</v>
      </c>
      <c r="D46" s="16">
        <f t="shared" si="7"/>
        <v>119.6</v>
      </c>
      <c r="E46" s="16">
        <v>119.6</v>
      </c>
      <c r="F46" s="16">
        <v>88.3</v>
      </c>
      <c r="G46" s="16"/>
      <c r="H46" s="10">
        <f t="shared" si="8"/>
        <v>0</v>
      </c>
      <c r="I46" s="10"/>
      <c r="J46" s="10"/>
      <c r="K46" s="10"/>
      <c r="L46" s="12">
        <f t="shared" si="9"/>
        <v>119.6</v>
      </c>
      <c r="M46" s="12">
        <f t="shared" si="10"/>
        <v>119.6</v>
      </c>
      <c r="N46" s="12">
        <f t="shared" si="11"/>
        <v>88.3</v>
      </c>
      <c r="O46" s="12">
        <f t="shared" si="12"/>
        <v>0</v>
      </c>
    </row>
    <row r="47" spans="1:15" ht="15" customHeight="1" x14ac:dyDescent="0.25">
      <c r="A47" s="5" t="s">
        <v>98</v>
      </c>
      <c r="B47" s="35" t="s">
        <v>35</v>
      </c>
      <c r="C47" s="15" t="s">
        <v>51</v>
      </c>
      <c r="D47" s="16">
        <f t="shared" si="7"/>
        <v>193.2</v>
      </c>
      <c r="E47" s="16">
        <v>193.2</v>
      </c>
      <c r="F47" s="16">
        <v>142.19999999999999</v>
      </c>
      <c r="G47" s="16"/>
      <c r="H47" s="10">
        <f t="shared" si="8"/>
        <v>0</v>
      </c>
      <c r="I47" s="10"/>
      <c r="J47" s="10"/>
      <c r="K47" s="10"/>
      <c r="L47" s="12">
        <f t="shared" si="9"/>
        <v>193.2</v>
      </c>
      <c r="M47" s="12">
        <f t="shared" si="10"/>
        <v>193.2</v>
      </c>
      <c r="N47" s="12">
        <f t="shared" si="11"/>
        <v>142.19999999999999</v>
      </c>
      <c r="O47" s="12">
        <f t="shared" si="12"/>
        <v>0</v>
      </c>
    </row>
    <row r="48" spans="1:15" ht="15" customHeight="1" x14ac:dyDescent="0.25">
      <c r="A48" s="5" t="s">
        <v>99</v>
      </c>
      <c r="B48" s="36" t="s">
        <v>39</v>
      </c>
      <c r="C48" s="15" t="s">
        <v>51</v>
      </c>
      <c r="D48" s="16">
        <f t="shared" si="7"/>
        <v>45</v>
      </c>
      <c r="E48" s="16">
        <v>45</v>
      </c>
      <c r="F48" s="16">
        <v>33.6</v>
      </c>
      <c r="G48" s="16"/>
      <c r="H48" s="10">
        <f t="shared" si="8"/>
        <v>0</v>
      </c>
      <c r="I48" s="10"/>
      <c r="J48" s="10"/>
      <c r="K48" s="10"/>
      <c r="L48" s="12">
        <f t="shared" si="9"/>
        <v>45</v>
      </c>
      <c r="M48" s="12">
        <f t="shared" si="10"/>
        <v>45</v>
      </c>
      <c r="N48" s="12">
        <f t="shared" si="11"/>
        <v>33.6</v>
      </c>
      <c r="O48" s="12">
        <f t="shared" si="12"/>
        <v>0</v>
      </c>
    </row>
    <row r="49" spans="1:15" ht="15" customHeight="1" x14ac:dyDescent="0.25">
      <c r="A49" s="5" t="s">
        <v>100</v>
      </c>
      <c r="B49" s="36" t="s">
        <v>40</v>
      </c>
      <c r="C49" s="15" t="s">
        <v>51</v>
      </c>
      <c r="D49" s="16">
        <f t="shared" si="7"/>
        <v>58.4</v>
      </c>
      <c r="E49" s="16">
        <v>58.4</v>
      </c>
      <c r="F49" s="16">
        <v>43.1</v>
      </c>
      <c r="G49" s="16"/>
      <c r="H49" s="10">
        <f t="shared" si="8"/>
        <v>0</v>
      </c>
      <c r="I49" s="10"/>
      <c r="J49" s="10"/>
      <c r="K49" s="10"/>
      <c r="L49" s="12">
        <f t="shared" si="9"/>
        <v>58.4</v>
      </c>
      <c r="M49" s="12">
        <f t="shared" si="10"/>
        <v>58.4</v>
      </c>
      <c r="N49" s="12">
        <f t="shared" si="11"/>
        <v>43.1</v>
      </c>
      <c r="O49" s="12">
        <f t="shared" si="12"/>
        <v>0</v>
      </c>
    </row>
    <row r="50" spans="1:15" ht="15" customHeight="1" x14ac:dyDescent="0.25">
      <c r="A50" s="5" t="s">
        <v>101</v>
      </c>
      <c r="B50" s="35" t="s">
        <v>49</v>
      </c>
      <c r="C50" s="15" t="s">
        <v>51</v>
      </c>
      <c r="D50" s="16">
        <f t="shared" si="7"/>
        <v>0.9</v>
      </c>
      <c r="E50" s="16">
        <v>0.9</v>
      </c>
      <c r="F50" s="16">
        <v>0.7</v>
      </c>
      <c r="G50" s="16"/>
      <c r="H50" s="10">
        <f t="shared" si="8"/>
        <v>0</v>
      </c>
      <c r="I50" s="10"/>
      <c r="J50" s="10"/>
      <c r="K50" s="10"/>
      <c r="L50" s="12">
        <f t="shared" si="9"/>
        <v>0.9</v>
      </c>
      <c r="M50" s="12">
        <f t="shared" si="10"/>
        <v>0.9</v>
      </c>
      <c r="N50" s="12">
        <f t="shared" si="11"/>
        <v>0.7</v>
      </c>
      <c r="O50" s="12">
        <f t="shared" si="12"/>
        <v>0</v>
      </c>
    </row>
    <row r="51" spans="1:15" ht="15" customHeight="1" x14ac:dyDescent="0.25">
      <c r="A51" s="5" t="s">
        <v>102</v>
      </c>
      <c r="B51" s="35" t="s">
        <v>48</v>
      </c>
      <c r="C51" s="15" t="s">
        <v>51</v>
      </c>
      <c r="D51" s="16">
        <f t="shared" si="7"/>
        <v>7.7</v>
      </c>
      <c r="E51" s="16">
        <v>7.7</v>
      </c>
      <c r="F51" s="16">
        <v>5.9</v>
      </c>
      <c r="G51" s="16"/>
      <c r="H51" s="10">
        <f t="shared" si="8"/>
        <v>0</v>
      </c>
      <c r="I51" s="10"/>
      <c r="J51" s="10"/>
      <c r="K51" s="10"/>
      <c r="L51" s="12">
        <f t="shared" si="9"/>
        <v>7.7</v>
      </c>
      <c r="M51" s="12">
        <f t="shared" si="10"/>
        <v>7.7</v>
      </c>
      <c r="N51" s="12">
        <f t="shared" si="11"/>
        <v>5.9</v>
      </c>
      <c r="O51" s="12">
        <f t="shared" si="12"/>
        <v>0</v>
      </c>
    </row>
    <row r="52" spans="1:15" ht="15" customHeight="1" x14ac:dyDescent="0.25">
      <c r="A52" s="5" t="s">
        <v>103</v>
      </c>
      <c r="B52" s="35" t="s">
        <v>65</v>
      </c>
      <c r="C52" s="15" t="s">
        <v>51</v>
      </c>
      <c r="D52" s="16">
        <f t="shared" si="7"/>
        <v>2.2999999999999998</v>
      </c>
      <c r="E52" s="16">
        <v>2.2999999999999998</v>
      </c>
      <c r="F52" s="16">
        <v>1.8</v>
      </c>
      <c r="G52" s="16"/>
      <c r="H52" s="10">
        <f t="shared" si="8"/>
        <v>0</v>
      </c>
      <c r="I52" s="10"/>
      <c r="J52" s="10"/>
      <c r="K52" s="10"/>
      <c r="L52" s="12">
        <f t="shared" si="9"/>
        <v>2.2999999999999998</v>
      </c>
      <c r="M52" s="12">
        <f t="shared" si="10"/>
        <v>2.2999999999999998</v>
      </c>
      <c r="N52" s="12">
        <f t="shared" si="11"/>
        <v>1.8</v>
      </c>
      <c r="O52" s="12">
        <f t="shared" si="12"/>
        <v>0</v>
      </c>
    </row>
    <row r="53" spans="1:15" ht="15" customHeight="1" x14ac:dyDescent="0.25">
      <c r="A53" s="5" t="s">
        <v>104</v>
      </c>
      <c r="B53" s="35" t="s">
        <v>50</v>
      </c>
      <c r="C53" s="15" t="s">
        <v>51</v>
      </c>
      <c r="D53" s="16">
        <f t="shared" si="7"/>
        <v>89.6</v>
      </c>
      <c r="E53" s="16">
        <v>89.6</v>
      </c>
      <c r="F53" s="16">
        <v>68.5</v>
      </c>
      <c r="G53" s="16"/>
      <c r="H53" s="10">
        <f t="shared" si="8"/>
        <v>0</v>
      </c>
      <c r="I53" s="10"/>
      <c r="J53" s="10">
        <v>0.1</v>
      </c>
      <c r="K53" s="10"/>
      <c r="L53" s="12">
        <f t="shared" si="9"/>
        <v>89.6</v>
      </c>
      <c r="M53" s="12">
        <f t="shared" si="10"/>
        <v>89.6</v>
      </c>
      <c r="N53" s="12">
        <f t="shared" si="11"/>
        <v>68.599999999999994</v>
      </c>
      <c r="O53" s="12">
        <f t="shared" si="12"/>
        <v>0</v>
      </c>
    </row>
    <row r="54" spans="1:15" ht="15" customHeight="1" x14ac:dyDescent="0.25">
      <c r="A54" s="5" t="s">
        <v>105</v>
      </c>
      <c r="B54" s="35" t="s">
        <v>167</v>
      </c>
      <c r="C54" s="15" t="s">
        <v>51</v>
      </c>
      <c r="D54" s="16">
        <f t="shared" si="7"/>
        <v>163.19999999999999</v>
      </c>
      <c r="E54" s="16">
        <v>163.19999999999999</v>
      </c>
      <c r="F54" s="16">
        <v>124.4</v>
      </c>
      <c r="G54" s="16"/>
      <c r="H54" s="10">
        <f t="shared" si="8"/>
        <v>0</v>
      </c>
      <c r="I54" s="10"/>
      <c r="J54" s="10"/>
      <c r="K54" s="10"/>
      <c r="L54" s="12">
        <f t="shared" si="9"/>
        <v>163.19999999999999</v>
      </c>
      <c r="M54" s="12">
        <f t="shared" si="10"/>
        <v>163.19999999999999</v>
      </c>
      <c r="N54" s="12">
        <f t="shared" si="11"/>
        <v>124.4</v>
      </c>
      <c r="O54" s="12">
        <f t="shared" si="12"/>
        <v>0</v>
      </c>
    </row>
    <row r="55" spans="1:15" s="37" customFormat="1" ht="15" customHeight="1" x14ac:dyDescent="0.25">
      <c r="A55" s="5" t="s">
        <v>106</v>
      </c>
      <c r="B55" s="35" t="s">
        <v>168</v>
      </c>
      <c r="C55" s="15" t="s">
        <v>51</v>
      </c>
      <c r="D55" s="16">
        <f t="shared" si="7"/>
        <v>298.3</v>
      </c>
      <c r="E55" s="16">
        <v>298.3</v>
      </c>
      <c r="F55" s="16">
        <v>224.7</v>
      </c>
      <c r="G55" s="16"/>
      <c r="H55" s="10">
        <f t="shared" si="8"/>
        <v>0</v>
      </c>
      <c r="I55" s="10"/>
      <c r="J55" s="10"/>
      <c r="K55" s="10"/>
      <c r="L55" s="12">
        <f t="shared" si="9"/>
        <v>298.3</v>
      </c>
      <c r="M55" s="12">
        <f t="shared" si="10"/>
        <v>298.3</v>
      </c>
      <c r="N55" s="12">
        <f t="shared" si="11"/>
        <v>224.7</v>
      </c>
      <c r="O55" s="12">
        <f t="shared" si="12"/>
        <v>0</v>
      </c>
    </row>
    <row r="56" spans="1:15" s="37" customFormat="1" ht="15" customHeight="1" x14ac:dyDescent="0.25">
      <c r="A56" s="5" t="s">
        <v>107</v>
      </c>
      <c r="B56" s="35" t="s">
        <v>64</v>
      </c>
      <c r="C56" s="15" t="s">
        <v>30</v>
      </c>
      <c r="D56" s="16">
        <f t="shared" si="7"/>
        <v>8.1</v>
      </c>
      <c r="E56" s="16">
        <v>8.1</v>
      </c>
      <c r="F56" s="16">
        <v>6.2</v>
      </c>
      <c r="G56" s="16"/>
      <c r="H56" s="10">
        <f t="shared" si="8"/>
        <v>0</v>
      </c>
      <c r="I56" s="10"/>
      <c r="J56" s="10"/>
      <c r="K56" s="10"/>
      <c r="L56" s="12">
        <f t="shared" si="9"/>
        <v>8.1</v>
      </c>
      <c r="M56" s="12">
        <f t="shared" si="10"/>
        <v>8.1</v>
      </c>
      <c r="N56" s="12">
        <f t="shared" si="11"/>
        <v>6.2</v>
      </c>
      <c r="O56" s="12">
        <f t="shared" si="12"/>
        <v>0</v>
      </c>
    </row>
    <row r="57" spans="1:15" ht="15.95" customHeight="1" x14ac:dyDescent="0.25">
      <c r="A57" s="20" t="s">
        <v>108</v>
      </c>
      <c r="B57" s="27" t="s">
        <v>172</v>
      </c>
      <c r="C57" s="25"/>
      <c r="D57" s="23">
        <f t="shared" ref="D57:O57" si="13">D18+SUM(D21:D56)</f>
        <v>8945.4</v>
      </c>
      <c r="E57" s="23">
        <f t="shared" si="13"/>
        <v>8945.4</v>
      </c>
      <c r="F57" s="23">
        <f t="shared" si="13"/>
        <v>6640.8999999999987</v>
      </c>
      <c r="G57" s="23">
        <f t="shared" si="13"/>
        <v>0</v>
      </c>
      <c r="H57" s="24">
        <f t="shared" si="13"/>
        <v>0</v>
      </c>
      <c r="I57" s="24">
        <f t="shared" si="13"/>
        <v>0</v>
      </c>
      <c r="J57" s="24">
        <f t="shared" si="13"/>
        <v>-14.9</v>
      </c>
      <c r="K57" s="24">
        <f t="shared" si="13"/>
        <v>0</v>
      </c>
      <c r="L57" s="21">
        <f>M57+O57</f>
        <v>8945.4</v>
      </c>
      <c r="M57" s="21">
        <f t="shared" si="13"/>
        <v>8945.4</v>
      </c>
      <c r="N57" s="21">
        <f t="shared" si="13"/>
        <v>6626</v>
      </c>
      <c r="O57" s="21">
        <f t="shared" si="13"/>
        <v>0</v>
      </c>
    </row>
    <row r="58" spans="1:15" ht="15" customHeight="1" x14ac:dyDescent="0.25">
      <c r="A58" s="106"/>
      <c r="B58" s="50"/>
      <c r="C58" s="107"/>
      <c r="D58" s="50"/>
      <c r="E58" s="50"/>
      <c r="F58" s="108"/>
      <c r="G58" s="108"/>
      <c r="H58" s="108"/>
      <c r="I58" s="108"/>
      <c r="J58" s="108"/>
      <c r="K58" s="108"/>
      <c r="L58" s="108"/>
      <c r="M58" s="108"/>
      <c r="N58" s="108"/>
    </row>
    <row r="59" spans="1:15" x14ac:dyDescent="0.25">
      <c r="A59" s="106"/>
      <c r="B59" s="6"/>
      <c r="C59" s="109"/>
      <c r="D59" s="6"/>
      <c r="E59" s="6"/>
      <c r="F59" s="110"/>
      <c r="G59" s="6"/>
      <c r="H59" s="6"/>
      <c r="I59" s="6"/>
      <c r="J59" s="6"/>
      <c r="K59" s="6"/>
      <c r="L59" s="6"/>
      <c r="M59" s="6"/>
      <c r="N59" s="6"/>
    </row>
    <row r="60" spans="1:15" x14ac:dyDescent="0.25">
      <c r="A60" s="6"/>
      <c r="B60" s="6"/>
      <c r="C60" s="52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  <c r="O60" s="6"/>
    </row>
    <row r="61" spans="1:15" x14ac:dyDescent="0.25">
      <c r="A61" s="6"/>
      <c r="B61" s="6"/>
      <c r="C61" s="52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5" x14ac:dyDescent="0.25">
      <c r="A62" s="6"/>
      <c r="B62" s="6"/>
      <c r="C62" s="52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5" x14ac:dyDescent="0.25">
      <c r="A63" s="6"/>
      <c r="B63" s="6"/>
      <c r="C63" s="52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5" x14ac:dyDescent="0.25">
      <c r="A64" s="6"/>
      <c r="B64" s="6"/>
      <c r="C64" s="52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2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</row>
    <row r="138" spans="1:14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</row>
    <row r="139" spans="1:14" x14ac:dyDescent="0.25">
      <c r="A139" s="6"/>
      <c r="B139" s="6"/>
      <c r="C139" s="5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</row>
    <row r="140" spans="1:14" x14ac:dyDescent="0.25">
      <c r="A140" s="6"/>
      <c r="B140" s="6"/>
      <c r="C140" s="5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</row>
    <row r="141" spans="1:14" x14ac:dyDescent="0.25">
      <c r="A141" s="6"/>
      <c r="B141" s="6"/>
      <c r="C141" s="5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</row>
    <row r="142" spans="1:14" x14ac:dyDescent="0.25">
      <c r="A142" s="6"/>
      <c r="B142" s="6"/>
      <c r="C142" s="5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4" x14ac:dyDescent="0.25">
      <c r="A143" s="6"/>
      <c r="B143" s="6"/>
      <c r="C143" s="5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4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C171" s="53"/>
    </row>
    <row r="172" spans="1:14" x14ac:dyDescent="0.25">
      <c r="C172" s="53"/>
    </row>
    <row r="173" spans="1:14" x14ac:dyDescent="0.25">
      <c r="C173" s="53"/>
    </row>
    <row r="174" spans="1:14" x14ac:dyDescent="0.25">
      <c r="C174" s="53"/>
    </row>
    <row r="175" spans="1:14" x14ac:dyDescent="0.25">
      <c r="C175" s="53"/>
    </row>
    <row r="176" spans="1:14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</sheetData>
  <mergeCells count="27">
    <mergeCell ref="B17:O17"/>
    <mergeCell ref="K15:K16"/>
    <mergeCell ref="M15:N15"/>
    <mergeCell ref="O15:O16"/>
    <mergeCell ref="A12:O12"/>
    <mergeCell ref="A14:A16"/>
    <mergeCell ref="B14:B16"/>
    <mergeCell ref="H14:H16"/>
    <mergeCell ref="I14:K14"/>
    <mergeCell ref="L14:L16"/>
    <mergeCell ref="E14:G14"/>
    <mergeCell ref="E15:F15"/>
    <mergeCell ref="G15:G16"/>
    <mergeCell ref="C14:C16"/>
    <mergeCell ref="M14:O14"/>
    <mergeCell ref="I15:J15"/>
    <mergeCell ref="D14:D16"/>
    <mergeCell ref="B1:O1"/>
    <mergeCell ref="B2:O2"/>
    <mergeCell ref="B3:O3"/>
    <mergeCell ref="B4:O4"/>
    <mergeCell ref="B5:O5"/>
    <mergeCell ref="B6:N6"/>
    <mergeCell ref="B7:O7"/>
    <mergeCell ref="B8:N8"/>
    <mergeCell ref="B9:O9"/>
    <mergeCell ref="B10:N10"/>
  </mergeCells>
  <phoneticPr fontId="2" type="noConversion"/>
  <pageMargins left="1.1811023622047245" right="0.39370078740157483" top="0.39370078740157483" bottom="0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786"/>
  <sheetViews>
    <sheetView showZeros="0" zoomScaleNormal="100" workbookViewId="0">
      <selection activeCell="B16" sqref="B16:N16"/>
    </sheetView>
  </sheetViews>
  <sheetFormatPr defaultRowHeight="15" x14ac:dyDescent="0.25"/>
  <cols>
    <col min="1" max="1" width="5" style="220" customWidth="1"/>
    <col min="2" max="2" width="41.140625" style="2" customWidth="1"/>
    <col min="3" max="3" width="7.140625" style="203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4" width="9.7109375" style="2" customWidth="1"/>
    <col min="15" max="15" width="9.42578125" style="2" customWidth="1"/>
    <col min="16" max="16" width="9.7109375" style="220" hidden="1" customWidth="1"/>
    <col min="17" max="19" width="9.140625" style="2" hidden="1" customWidth="1"/>
    <col min="20" max="21" width="9.140625" style="2" customWidth="1"/>
    <col min="22" max="16384" width="9.140625" style="2"/>
  </cols>
  <sheetData>
    <row r="1" spans="2:16" x14ac:dyDescent="0.25">
      <c r="B1" s="690" t="s">
        <v>328</v>
      </c>
      <c r="C1" s="690"/>
      <c r="D1" s="690"/>
      <c r="E1" s="690"/>
      <c r="F1" s="690"/>
      <c r="G1" s="690"/>
      <c r="H1" s="690"/>
      <c r="I1" s="690"/>
      <c r="J1" s="690"/>
      <c r="K1" s="690"/>
      <c r="L1" s="690"/>
      <c r="M1" s="690"/>
      <c r="N1" s="690"/>
      <c r="O1" s="690"/>
      <c r="P1" s="393"/>
    </row>
    <row r="2" spans="2:16" x14ac:dyDescent="0.25">
      <c r="B2" s="690" t="s">
        <v>447</v>
      </c>
      <c r="C2" s="690"/>
      <c r="D2" s="690"/>
      <c r="E2" s="690"/>
      <c r="F2" s="690"/>
      <c r="G2" s="690"/>
      <c r="H2" s="690"/>
      <c r="I2" s="690"/>
      <c r="J2" s="690"/>
      <c r="K2" s="690"/>
      <c r="L2" s="690"/>
      <c r="M2" s="690"/>
      <c r="N2" s="690"/>
      <c r="O2" s="690"/>
      <c r="P2" s="393"/>
    </row>
    <row r="3" spans="2:16" x14ac:dyDescent="0.25">
      <c r="B3" s="690" t="s">
        <v>505</v>
      </c>
      <c r="C3" s="690"/>
      <c r="D3" s="690"/>
      <c r="E3" s="690"/>
      <c r="F3" s="690"/>
      <c r="G3" s="690"/>
      <c r="H3" s="690"/>
      <c r="I3" s="690"/>
      <c r="J3" s="690"/>
      <c r="K3" s="690"/>
      <c r="L3" s="690"/>
      <c r="M3" s="690"/>
      <c r="N3" s="690"/>
      <c r="O3" s="690"/>
      <c r="P3" s="393"/>
    </row>
    <row r="4" spans="2:16" x14ac:dyDescent="0.25">
      <c r="B4" s="690" t="s">
        <v>343</v>
      </c>
      <c r="C4" s="690"/>
      <c r="D4" s="690"/>
      <c r="E4" s="690"/>
      <c r="F4" s="690"/>
      <c r="G4" s="690"/>
      <c r="H4" s="690"/>
      <c r="I4" s="690"/>
      <c r="J4" s="690"/>
      <c r="K4" s="690"/>
      <c r="L4" s="690"/>
      <c r="M4" s="690"/>
      <c r="N4" s="690"/>
      <c r="O4" s="690"/>
      <c r="P4" s="393"/>
    </row>
    <row r="5" spans="2:16" x14ac:dyDescent="0.25">
      <c r="B5" s="688" t="s">
        <v>531</v>
      </c>
      <c r="C5" s="688"/>
      <c r="D5" s="688"/>
      <c r="E5" s="688"/>
      <c r="F5" s="688"/>
      <c r="G5" s="688"/>
      <c r="H5" s="688"/>
      <c r="I5" s="688"/>
      <c r="J5" s="688"/>
      <c r="K5" s="688"/>
      <c r="L5" s="688"/>
      <c r="M5" s="688"/>
      <c r="N5" s="688"/>
      <c r="O5" s="688"/>
      <c r="P5" s="393"/>
    </row>
    <row r="6" spans="2:16" x14ac:dyDescent="0.25">
      <c r="B6" s="689" t="s">
        <v>514</v>
      </c>
      <c r="C6" s="689"/>
      <c r="D6" s="689"/>
      <c r="E6" s="689"/>
      <c r="F6" s="689"/>
      <c r="G6" s="689"/>
      <c r="H6" s="689"/>
      <c r="I6" s="689"/>
      <c r="J6" s="689"/>
      <c r="K6" s="689"/>
      <c r="L6" s="689"/>
      <c r="M6" s="689"/>
      <c r="N6" s="689"/>
      <c r="O6" s="528"/>
      <c r="P6" s="393"/>
    </row>
    <row r="7" spans="2:16" x14ac:dyDescent="0.25">
      <c r="B7" s="688" t="s">
        <v>532</v>
      </c>
      <c r="C7" s="688"/>
      <c r="D7" s="688"/>
      <c r="E7" s="688"/>
      <c r="F7" s="688"/>
      <c r="G7" s="688"/>
      <c r="H7" s="688"/>
      <c r="I7" s="688"/>
      <c r="J7" s="688"/>
      <c r="K7" s="688"/>
      <c r="L7" s="688"/>
      <c r="M7" s="688"/>
      <c r="N7" s="688"/>
      <c r="O7" s="688"/>
      <c r="P7" s="393"/>
    </row>
    <row r="8" spans="2:16" x14ac:dyDescent="0.25">
      <c r="B8" s="689" t="s">
        <v>541</v>
      </c>
      <c r="C8" s="689"/>
      <c r="D8" s="689"/>
      <c r="E8" s="689"/>
      <c r="F8" s="689"/>
      <c r="G8" s="689"/>
      <c r="H8" s="689"/>
      <c r="I8" s="689"/>
      <c r="J8" s="689"/>
      <c r="K8" s="689"/>
      <c r="L8" s="689"/>
      <c r="M8" s="689"/>
      <c r="N8" s="689"/>
      <c r="O8" s="528"/>
      <c r="P8" s="393"/>
    </row>
    <row r="9" spans="2:16" x14ac:dyDescent="0.25">
      <c r="B9" s="688" t="s">
        <v>547</v>
      </c>
      <c r="C9" s="688"/>
      <c r="D9" s="688"/>
      <c r="E9" s="688"/>
      <c r="F9" s="688"/>
      <c r="G9" s="688"/>
      <c r="H9" s="688"/>
      <c r="I9" s="688"/>
      <c r="J9" s="688"/>
      <c r="K9" s="688"/>
      <c r="L9" s="688"/>
      <c r="M9" s="688"/>
      <c r="N9" s="688"/>
      <c r="O9" s="688"/>
      <c r="P9" s="393"/>
    </row>
    <row r="10" spans="2:16" x14ac:dyDescent="0.25">
      <c r="B10" s="689" t="s">
        <v>557</v>
      </c>
      <c r="C10" s="689"/>
      <c r="D10" s="689"/>
      <c r="E10" s="689"/>
      <c r="F10" s="689"/>
      <c r="G10" s="689"/>
      <c r="H10" s="689"/>
      <c r="I10" s="689"/>
      <c r="J10" s="689"/>
      <c r="K10" s="689"/>
      <c r="L10" s="689"/>
      <c r="M10" s="689"/>
      <c r="N10" s="689"/>
      <c r="O10" s="528"/>
      <c r="P10" s="393"/>
    </row>
    <row r="11" spans="2:16" x14ac:dyDescent="0.25">
      <c r="B11" s="688" t="s">
        <v>562</v>
      </c>
      <c r="C11" s="688"/>
      <c r="D11" s="688"/>
      <c r="E11" s="688"/>
      <c r="F11" s="688"/>
      <c r="G11" s="688"/>
      <c r="H11" s="688"/>
      <c r="I11" s="688"/>
      <c r="J11" s="688"/>
      <c r="K11" s="688"/>
      <c r="L11" s="688"/>
      <c r="M11" s="688"/>
      <c r="N11" s="688"/>
      <c r="O11" s="688"/>
      <c r="P11" s="393"/>
    </row>
    <row r="12" spans="2:16" x14ac:dyDescent="0.25">
      <c r="B12" s="689" t="s">
        <v>574</v>
      </c>
      <c r="C12" s="689"/>
      <c r="D12" s="689"/>
      <c r="E12" s="689"/>
      <c r="F12" s="689"/>
      <c r="G12" s="689"/>
      <c r="H12" s="689"/>
      <c r="I12" s="689"/>
      <c r="J12" s="689"/>
      <c r="K12" s="689"/>
      <c r="L12" s="689"/>
      <c r="M12" s="689"/>
      <c r="N12" s="689"/>
      <c r="O12" s="535"/>
      <c r="P12" s="393"/>
    </row>
    <row r="13" spans="2:16" x14ac:dyDescent="0.25">
      <c r="B13" s="688" t="s">
        <v>581</v>
      </c>
      <c r="C13" s="688"/>
      <c r="D13" s="688"/>
      <c r="E13" s="688"/>
      <c r="F13" s="688"/>
      <c r="G13" s="688"/>
      <c r="H13" s="688"/>
      <c r="I13" s="688"/>
      <c r="J13" s="688"/>
      <c r="K13" s="688"/>
      <c r="L13" s="688"/>
      <c r="M13" s="688"/>
      <c r="N13" s="688"/>
      <c r="O13" s="688"/>
      <c r="P13" s="393"/>
    </row>
    <row r="14" spans="2:16" x14ac:dyDescent="0.25">
      <c r="B14" s="689" t="s">
        <v>599</v>
      </c>
      <c r="C14" s="689"/>
      <c r="D14" s="689"/>
      <c r="E14" s="689"/>
      <c r="F14" s="689"/>
      <c r="G14" s="689"/>
      <c r="H14" s="689"/>
      <c r="I14" s="689"/>
      <c r="J14" s="689"/>
      <c r="K14" s="689"/>
      <c r="L14" s="689"/>
      <c r="M14" s="689"/>
      <c r="N14" s="689"/>
      <c r="O14" s="543"/>
      <c r="P14" s="393"/>
    </row>
    <row r="15" spans="2:16" x14ac:dyDescent="0.25">
      <c r="B15" s="688" t="s">
        <v>589</v>
      </c>
      <c r="C15" s="688"/>
      <c r="D15" s="688"/>
      <c r="E15" s="688"/>
      <c r="F15" s="688"/>
      <c r="G15" s="688"/>
      <c r="H15" s="688"/>
      <c r="I15" s="688"/>
      <c r="J15" s="688"/>
      <c r="K15" s="688"/>
      <c r="L15" s="688"/>
      <c r="M15" s="688"/>
      <c r="N15" s="688"/>
      <c r="O15" s="688"/>
      <c r="P15" s="393"/>
    </row>
    <row r="16" spans="2:16" x14ac:dyDescent="0.25">
      <c r="B16" s="689" t="s">
        <v>608</v>
      </c>
      <c r="C16" s="689"/>
      <c r="D16" s="689"/>
      <c r="E16" s="689"/>
      <c r="F16" s="689"/>
      <c r="G16" s="689"/>
      <c r="H16" s="689"/>
      <c r="I16" s="689"/>
      <c r="J16" s="689"/>
      <c r="K16" s="689"/>
      <c r="L16" s="689"/>
      <c r="M16" s="689"/>
      <c r="N16" s="689"/>
      <c r="O16" s="551"/>
      <c r="P16" s="393"/>
    </row>
    <row r="17" spans="1:17" s="318" customFormat="1" x14ac:dyDescent="0.25">
      <c r="A17" s="411"/>
      <c r="B17" s="323"/>
      <c r="C17" s="323"/>
      <c r="D17" s="323"/>
      <c r="E17" s="323"/>
      <c r="F17" s="323"/>
      <c r="G17" s="323"/>
      <c r="H17" s="323"/>
      <c r="I17" s="323"/>
      <c r="J17" s="323"/>
      <c r="K17" s="323"/>
      <c r="L17" s="323"/>
      <c r="M17" s="323"/>
      <c r="N17" s="323"/>
      <c r="O17" s="323"/>
      <c r="P17" s="394"/>
    </row>
    <row r="18" spans="1:17" ht="15" customHeight="1" x14ac:dyDescent="0.25">
      <c r="A18" s="583" t="s">
        <v>456</v>
      </c>
      <c r="B18" s="583"/>
      <c r="C18" s="583"/>
      <c r="D18" s="583"/>
      <c r="E18" s="583"/>
      <c r="F18" s="583"/>
      <c r="G18" s="583"/>
      <c r="H18" s="583"/>
      <c r="I18" s="583"/>
      <c r="J18" s="583"/>
      <c r="K18" s="583"/>
      <c r="L18" s="583"/>
      <c r="M18" s="583"/>
      <c r="N18" s="583"/>
      <c r="O18" s="583"/>
      <c r="P18" s="395"/>
    </row>
    <row r="19" spans="1:17" ht="17.25" customHeight="1" x14ac:dyDescent="0.25">
      <c r="A19" s="407"/>
      <c r="B19" s="58"/>
      <c r="C19" s="204"/>
      <c r="D19" s="58"/>
      <c r="E19" s="58"/>
      <c r="F19" s="58"/>
      <c r="G19" s="58"/>
      <c r="H19" s="59"/>
      <c r="I19" s="59"/>
      <c r="J19" s="59"/>
      <c r="K19" s="59"/>
      <c r="L19" s="58"/>
      <c r="M19" s="58"/>
      <c r="N19" s="58"/>
      <c r="O19" s="4" t="s">
        <v>406</v>
      </c>
      <c r="P19" s="396"/>
    </row>
    <row r="20" spans="1:17" ht="15" customHeight="1" x14ac:dyDescent="0.25">
      <c r="A20" s="682" t="s">
        <v>5</v>
      </c>
      <c r="B20" s="591" t="s">
        <v>325</v>
      </c>
      <c r="C20" s="685" t="s">
        <v>54</v>
      </c>
      <c r="D20" s="604" t="s">
        <v>336</v>
      </c>
      <c r="E20" s="607" t="s">
        <v>194</v>
      </c>
      <c r="F20" s="608"/>
      <c r="G20" s="609"/>
      <c r="H20" s="594" t="s">
        <v>338</v>
      </c>
      <c r="I20" s="597" t="s">
        <v>194</v>
      </c>
      <c r="J20" s="598"/>
      <c r="K20" s="599"/>
      <c r="L20" s="659" t="s">
        <v>0</v>
      </c>
      <c r="M20" s="603" t="s">
        <v>194</v>
      </c>
      <c r="N20" s="603"/>
      <c r="O20" s="603"/>
      <c r="P20" s="397"/>
    </row>
    <row r="21" spans="1:17" ht="15" customHeight="1" x14ac:dyDescent="0.25">
      <c r="A21" s="683"/>
      <c r="B21" s="592"/>
      <c r="C21" s="686"/>
      <c r="D21" s="605"/>
      <c r="E21" s="607" t="s">
        <v>1</v>
      </c>
      <c r="F21" s="609"/>
      <c r="G21" s="604" t="s">
        <v>2</v>
      </c>
      <c r="H21" s="595"/>
      <c r="I21" s="597" t="s">
        <v>1</v>
      </c>
      <c r="J21" s="599"/>
      <c r="K21" s="594" t="s">
        <v>2</v>
      </c>
      <c r="L21" s="660"/>
      <c r="M21" s="603" t="s">
        <v>1</v>
      </c>
      <c r="N21" s="603"/>
      <c r="O21" s="586" t="s">
        <v>2</v>
      </c>
      <c r="P21" s="398"/>
    </row>
    <row r="22" spans="1:17" ht="32.25" customHeight="1" x14ac:dyDescent="0.25">
      <c r="A22" s="684"/>
      <c r="B22" s="593"/>
      <c r="C22" s="687"/>
      <c r="D22" s="606"/>
      <c r="E22" s="139" t="s">
        <v>3</v>
      </c>
      <c r="F22" s="138" t="s">
        <v>4</v>
      </c>
      <c r="G22" s="606"/>
      <c r="H22" s="596"/>
      <c r="I22" s="140" t="s">
        <v>3</v>
      </c>
      <c r="J22" s="135" t="s">
        <v>4</v>
      </c>
      <c r="K22" s="596"/>
      <c r="L22" s="661"/>
      <c r="M22" s="136" t="s">
        <v>3</v>
      </c>
      <c r="N22" s="134" t="s">
        <v>4</v>
      </c>
      <c r="O22" s="586"/>
      <c r="P22" s="398"/>
    </row>
    <row r="23" spans="1:17" ht="15.95" customHeight="1" x14ac:dyDescent="0.25">
      <c r="A23" s="408" t="s">
        <v>71</v>
      </c>
      <c r="B23" s="629" t="s">
        <v>6</v>
      </c>
      <c r="C23" s="630"/>
      <c r="D23" s="630"/>
      <c r="E23" s="630"/>
      <c r="F23" s="630"/>
      <c r="G23" s="630"/>
      <c r="H23" s="630"/>
      <c r="I23" s="630"/>
      <c r="J23" s="630"/>
      <c r="K23" s="630"/>
      <c r="L23" s="630"/>
      <c r="M23" s="630"/>
      <c r="N23" s="630"/>
      <c r="O23" s="631"/>
      <c r="P23" s="385"/>
    </row>
    <row r="24" spans="1:17" ht="15" customHeight="1" x14ac:dyDescent="0.25">
      <c r="A24" s="408" t="s">
        <v>182</v>
      </c>
      <c r="B24" s="29" t="s">
        <v>20</v>
      </c>
      <c r="C24" s="508"/>
      <c r="D24" s="168">
        <f>E24+G24</f>
        <v>12.4</v>
      </c>
      <c r="E24" s="222">
        <f>E26+E27+E29</f>
        <v>12.4</v>
      </c>
      <c r="F24" s="222">
        <f t="shared" ref="F24:G24" si="0">F26+F27+F29</f>
        <v>9.5</v>
      </c>
      <c r="G24" s="222">
        <f t="shared" si="0"/>
        <v>0</v>
      </c>
      <c r="H24" s="332">
        <f>I24+K24</f>
        <v>0</v>
      </c>
      <c r="I24" s="332">
        <f>I26+I27+I29+I28</f>
        <v>0</v>
      </c>
      <c r="J24" s="332">
        <f t="shared" ref="J24:K24" si="1">J26+J27+J29</f>
        <v>0</v>
      </c>
      <c r="K24" s="169">
        <f t="shared" si="1"/>
        <v>0</v>
      </c>
      <c r="L24" s="227">
        <f>M24+O24</f>
        <v>12.4</v>
      </c>
      <c r="M24" s="170">
        <f t="shared" ref="M24" si="2">E24+I24</f>
        <v>12.4</v>
      </c>
      <c r="N24" s="170">
        <f t="shared" ref="N24" si="3">F24+J24</f>
        <v>9.5</v>
      </c>
      <c r="O24" s="170">
        <f>G24+K24</f>
        <v>0</v>
      </c>
    </row>
    <row r="25" spans="1:17" ht="15" customHeight="1" x14ac:dyDescent="0.25">
      <c r="A25" s="239"/>
      <c r="B25" s="367" t="s">
        <v>194</v>
      </c>
      <c r="C25" s="509"/>
      <c r="D25" s="176"/>
      <c r="E25" s="360"/>
      <c r="F25" s="176"/>
      <c r="G25" s="275"/>
      <c r="H25" s="391"/>
      <c r="I25" s="333"/>
      <c r="J25" s="333"/>
      <c r="K25" s="172"/>
      <c r="L25" s="279"/>
      <c r="M25" s="178"/>
      <c r="N25" s="178"/>
      <c r="O25" s="178"/>
      <c r="P25" s="399"/>
      <c r="Q25" s="98"/>
    </row>
    <row r="26" spans="1:17" ht="26.25" hidden="1" customHeight="1" x14ac:dyDescent="0.25">
      <c r="A26" s="239"/>
      <c r="B26" s="468" t="s">
        <v>317</v>
      </c>
      <c r="C26" s="510"/>
      <c r="D26" s="463"/>
      <c r="E26" s="67"/>
      <c r="F26" s="67"/>
      <c r="G26" s="463"/>
      <c r="H26" s="68"/>
      <c r="I26" s="172"/>
      <c r="J26" s="172"/>
      <c r="K26" s="172"/>
      <c r="L26" s="326"/>
      <c r="M26" s="69"/>
      <c r="N26" s="69"/>
      <c r="O26" s="326"/>
      <c r="P26" s="340"/>
      <c r="Q26" s="98"/>
    </row>
    <row r="27" spans="1:17" ht="26.25" x14ac:dyDescent="0.25">
      <c r="A27" s="239"/>
      <c r="B27" s="468" t="s">
        <v>533</v>
      </c>
      <c r="C27" s="510" t="s">
        <v>9</v>
      </c>
      <c r="D27" s="463">
        <f>E27+G27</f>
        <v>6.2</v>
      </c>
      <c r="E27" s="67">
        <v>6.2</v>
      </c>
      <c r="F27" s="67">
        <v>4.7</v>
      </c>
      <c r="G27" s="67"/>
      <c r="H27" s="68">
        <f t="shared" ref="H27:H70" si="4">I27+K27</f>
        <v>0</v>
      </c>
      <c r="I27" s="68"/>
      <c r="J27" s="68"/>
      <c r="K27" s="68"/>
      <c r="L27" s="69">
        <f t="shared" ref="L27:L29" si="5">M27+O27</f>
        <v>6.2</v>
      </c>
      <c r="M27" s="69">
        <f t="shared" ref="M27" si="6">E27+I27</f>
        <v>6.2</v>
      </c>
      <c r="N27" s="69">
        <f t="shared" ref="N27" si="7">F27+J27</f>
        <v>4.7</v>
      </c>
      <c r="O27" s="69">
        <f t="shared" ref="O27" si="8">G27+K27</f>
        <v>0</v>
      </c>
      <c r="P27" s="399"/>
      <c r="Q27" s="98"/>
    </row>
    <row r="28" spans="1:17" ht="25.5" hidden="1" x14ac:dyDescent="0.25">
      <c r="A28" s="239"/>
      <c r="B28" s="554" t="s">
        <v>593</v>
      </c>
      <c r="C28" s="553" t="s">
        <v>51</v>
      </c>
      <c r="D28" s="463"/>
      <c r="E28" s="67"/>
      <c r="F28" s="67"/>
      <c r="G28" s="67"/>
      <c r="H28" s="68">
        <f t="shared" si="4"/>
        <v>0</v>
      </c>
      <c r="I28" s="68"/>
      <c r="J28" s="68"/>
      <c r="K28" s="68"/>
      <c r="L28" s="69">
        <f t="shared" ref="L28" si="9">M28+O28</f>
        <v>0</v>
      </c>
      <c r="M28" s="69">
        <f t="shared" ref="M28" si="10">E28+I28</f>
        <v>0</v>
      </c>
      <c r="N28" s="69">
        <f t="shared" ref="N28" si="11">F28+J28</f>
        <v>0</v>
      </c>
      <c r="O28" s="69">
        <f t="shared" ref="O28" si="12">G28+K28</f>
        <v>0</v>
      </c>
      <c r="P28" s="399"/>
      <c r="Q28" s="98"/>
    </row>
    <row r="29" spans="1:17" ht="51.75" x14ac:dyDescent="0.25">
      <c r="A29" s="311"/>
      <c r="B29" s="187" t="s">
        <v>534</v>
      </c>
      <c r="C29" s="511" t="s">
        <v>25</v>
      </c>
      <c r="D29" s="522">
        <f>E29+G29</f>
        <v>6.2</v>
      </c>
      <c r="E29" s="67">
        <v>6.2</v>
      </c>
      <c r="F29" s="67">
        <v>4.8</v>
      </c>
      <c r="G29" s="463"/>
      <c r="H29" s="68">
        <f t="shared" si="4"/>
        <v>0</v>
      </c>
      <c r="I29" s="68"/>
      <c r="J29" s="68"/>
      <c r="K29" s="68"/>
      <c r="L29" s="69">
        <f t="shared" si="5"/>
        <v>6.2</v>
      </c>
      <c r="M29" s="69">
        <f t="shared" ref="M29" si="13">E29+I29</f>
        <v>6.2</v>
      </c>
      <c r="N29" s="69">
        <f t="shared" ref="N29" si="14">F29+J29</f>
        <v>4.8</v>
      </c>
      <c r="O29" s="69">
        <f t="shared" ref="O29" si="15">G29+K29</f>
        <v>0</v>
      </c>
      <c r="P29" s="340"/>
      <c r="Q29" s="98"/>
    </row>
    <row r="30" spans="1:17" ht="15" customHeight="1" x14ac:dyDescent="0.25">
      <c r="A30" s="40" t="s">
        <v>72</v>
      </c>
      <c r="B30" s="6" t="s">
        <v>7</v>
      </c>
      <c r="C30" s="510"/>
      <c r="D30" s="328">
        <f>E30+G30</f>
        <v>1</v>
      </c>
      <c r="E30" s="16">
        <f>E31+E32+E33</f>
        <v>1</v>
      </c>
      <c r="F30" s="16">
        <f>F31+F32+F33</f>
        <v>0.79999999999999993</v>
      </c>
      <c r="G30" s="16">
        <f>G31+G32+G33</f>
        <v>0</v>
      </c>
      <c r="H30" s="169">
        <f>I30+K30</f>
        <v>0</v>
      </c>
      <c r="I30" s="10"/>
      <c r="J30" s="10"/>
      <c r="K30" s="10">
        <f>K31+K32+K33</f>
        <v>0</v>
      </c>
      <c r="L30" s="170">
        <f t="shared" ref="L30:L75" si="16">M30+O30</f>
        <v>1</v>
      </c>
      <c r="M30" s="12">
        <f>M31+M32+M33</f>
        <v>1</v>
      </c>
      <c r="N30" s="12">
        <f>N31+N32+N33</f>
        <v>0.79999999999999993</v>
      </c>
      <c r="O30" s="12">
        <f>O31+O32+O33</f>
        <v>0</v>
      </c>
      <c r="P30" s="238"/>
      <c r="Q30" s="98"/>
    </row>
    <row r="31" spans="1:17" ht="15" customHeight="1" x14ac:dyDescent="0.25">
      <c r="A31" s="40"/>
      <c r="B31" s="662" t="s">
        <v>533</v>
      </c>
      <c r="C31" s="510" t="s">
        <v>9</v>
      </c>
      <c r="D31" s="16">
        <f t="shared" ref="D31:D75" si="17">E31+G31</f>
        <v>0.1</v>
      </c>
      <c r="E31" s="16">
        <v>0.1</v>
      </c>
      <c r="F31" s="16">
        <v>0.1</v>
      </c>
      <c r="G31" s="16"/>
      <c r="H31" s="169">
        <f t="shared" si="4"/>
        <v>0</v>
      </c>
      <c r="I31" s="10"/>
      <c r="J31" s="10"/>
      <c r="K31" s="206"/>
      <c r="L31" s="170">
        <f t="shared" si="16"/>
        <v>0.1</v>
      </c>
      <c r="M31" s="170">
        <f t="shared" ref="M31:O33" si="18">E31+I31</f>
        <v>0.1</v>
      </c>
      <c r="N31" s="170">
        <f t="shared" si="18"/>
        <v>0.1</v>
      </c>
      <c r="O31" s="170">
        <f t="shared" si="18"/>
        <v>0</v>
      </c>
      <c r="P31" s="399"/>
      <c r="Q31" s="98"/>
    </row>
    <row r="32" spans="1:17" ht="15" customHeight="1" x14ac:dyDescent="0.25">
      <c r="A32" s="40"/>
      <c r="B32" s="662"/>
      <c r="C32" s="510" t="s">
        <v>22</v>
      </c>
      <c r="D32" s="16">
        <f t="shared" si="17"/>
        <v>0.8</v>
      </c>
      <c r="E32" s="16">
        <v>0.8</v>
      </c>
      <c r="F32" s="16">
        <v>0.6</v>
      </c>
      <c r="G32" s="16"/>
      <c r="H32" s="169">
        <f t="shared" si="4"/>
        <v>0</v>
      </c>
      <c r="I32" s="10"/>
      <c r="J32" s="10"/>
      <c r="K32" s="206"/>
      <c r="L32" s="170">
        <f t="shared" si="16"/>
        <v>0.8</v>
      </c>
      <c r="M32" s="170">
        <f t="shared" si="18"/>
        <v>0.8</v>
      </c>
      <c r="N32" s="170">
        <f t="shared" si="18"/>
        <v>0.6</v>
      </c>
      <c r="O32" s="170">
        <f t="shared" si="18"/>
        <v>0</v>
      </c>
      <c r="P32" s="399"/>
      <c r="Q32" s="98"/>
    </row>
    <row r="33" spans="1:17" ht="15" customHeight="1" x14ac:dyDescent="0.25">
      <c r="A33" s="40"/>
      <c r="B33" s="663"/>
      <c r="C33" s="481">
        <v>10</v>
      </c>
      <c r="D33" s="16">
        <f t="shared" si="17"/>
        <v>0.1</v>
      </c>
      <c r="E33" s="16">
        <v>0.1</v>
      </c>
      <c r="F33" s="16">
        <v>0.1</v>
      </c>
      <c r="G33" s="16"/>
      <c r="H33" s="169">
        <f t="shared" si="4"/>
        <v>0</v>
      </c>
      <c r="I33" s="10"/>
      <c r="J33" s="10"/>
      <c r="K33" s="206"/>
      <c r="L33" s="170">
        <f t="shared" si="16"/>
        <v>0.1</v>
      </c>
      <c r="M33" s="170">
        <f t="shared" si="18"/>
        <v>0.1</v>
      </c>
      <c r="N33" s="170">
        <f t="shared" si="18"/>
        <v>0.1</v>
      </c>
      <c r="O33" s="170">
        <f t="shared" si="18"/>
        <v>0</v>
      </c>
      <c r="P33" s="399"/>
      <c r="Q33" s="98"/>
    </row>
    <row r="34" spans="1:17" ht="15" customHeight="1" x14ac:dyDescent="0.25">
      <c r="A34" s="32" t="s">
        <v>73</v>
      </c>
      <c r="B34" s="17" t="s">
        <v>10</v>
      </c>
      <c r="C34" s="510"/>
      <c r="D34" s="328">
        <f>E34+G34</f>
        <v>1.6</v>
      </c>
      <c r="E34" s="16">
        <f>E35+E36+E37</f>
        <v>1.6</v>
      </c>
      <c r="F34" s="16">
        <f>F35+F36+F37</f>
        <v>1.2000000000000002</v>
      </c>
      <c r="G34" s="16">
        <f>G35+G36+G37</f>
        <v>0</v>
      </c>
      <c r="H34" s="169">
        <f t="shared" si="4"/>
        <v>0</v>
      </c>
      <c r="I34" s="10">
        <f>I35+I36+I37</f>
        <v>0</v>
      </c>
      <c r="J34" s="10">
        <f>J35+J36+J37</f>
        <v>0</v>
      </c>
      <c r="K34" s="10">
        <f>K35+K36+K37</f>
        <v>0</v>
      </c>
      <c r="L34" s="170">
        <f t="shared" si="16"/>
        <v>1.6</v>
      </c>
      <c r="M34" s="12">
        <f>M35+M36+M37</f>
        <v>1.6</v>
      </c>
      <c r="N34" s="12">
        <f>N35+N36+N37</f>
        <v>1.2000000000000002</v>
      </c>
      <c r="O34" s="12">
        <f>O35+O36+O37</f>
        <v>0</v>
      </c>
      <c r="P34" s="238"/>
      <c r="Q34" s="98"/>
    </row>
    <row r="35" spans="1:17" ht="15" customHeight="1" x14ac:dyDescent="0.25">
      <c r="A35" s="40"/>
      <c r="B35" s="662" t="s">
        <v>533</v>
      </c>
      <c r="C35" s="510" t="s">
        <v>9</v>
      </c>
      <c r="D35" s="16">
        <f t="shared" si="17"/>
        <v>0.7</v>
      </c>
      <c r="E35" s="16">
        <v>0.7</v>
      </c>
      <c r="F35" s="16">
        <v>0.5</v>
      </c>
      <c r="G35" s="16"/>
      <c r="H35" s="169">
        <f t="shared" si="4"/>
        <v>0</v>
      </c>
      <c r="I35" s="10"/>
      <c r="J35" s="10"/>
      <c r="K35" s="206"/>
      <c r="L35" s="170">
        <f t="shared" si="16"/>
        <v>0.7</v>
      </c>
      <c r="M35" s="170">
        <f t="shared" ref="M35:O37" si="19">E35+I35</f>
        <v>0.7</v>
      </c>
      <c r="N35" s="170">
        <f t="shared" si="19"/>
        <v>0.5</v>
      </c>
      <c r="O35" s="170">
        <f t="shared" si="19"/>
        <v>0</v>
      </c>
      <c r="P35" s="399"/>
      <c r="Q35" s="98"/>
    </row>
    <row r="36" spans="1:17" ht="15" customHeight="1" x14ac:dyDescent="0.25">
      <c r="A36" s="40"/>
      <c r="B36" s="662"/>
      <c r="C36" s="510" t="s">
        <v>22</v>
      </c>
      <c r="D36" s="16">
        <f t="shared" si="17"/>
        <v>0.8</v>
      </c>
      <c r="E36" s="16">
        <v>0.8</v>
      </c>
      <c r="F36" s="16">
        <v>0.6</v>
      </c>
      <c r="G36" s="16"/>
      <c r="H36" s="169">
        <f t="shared" si="4"/>
        <v>0</v>
      </c>
      <c r="I36" s="10"/>
      <c r="J36" s="10"/>
      <c r="K36" s="206"/>
      <c r="L36" s="170">
        <f t="shared" si="16"/>
        <v>0.8</v>
      </c>
      <c r="M36" s="170">
        <f t="shared" si="19"/>
        <v>0.8</v>
      </c>
      <c r="N36" s="170">
        <f t="shared" si="19"/>
        <v>0.6</v>
      </c>
      <c r="O36" s="170">
        <f t="shared" si="19"/>
        <v>0</v>
      </c>
      <c r="P36" s="399"/>
      <c r="Q36" s="98"/>
    </row>
    <row r="37" spans="1:17" ht="15" customHeight="1" x14ac:dyDescent="0.25">
      <c r="A37" s="40"/>
      <c r="B37" s="663"/>
      <c r="C37" s="481">
        <v>10</v>
      </c>
      <c r="D37" s="16">
        <f t="shared" si="17"/>
        <v>0.1</v>
      </c>
      <c r="E37" s="16">
        <v>0.1</v>
      </c>
      <c r="F37" s="16">
        <v>0.1</v>
      </c>
      <c r="G37" s="16"/>
      <c r="H37" s="169">
        <f t="shared" si="4"/>
        <v>0</v>
      </c>
      <c r="I37" s="10"/>
      <c r="J37" s="10"/>
      <c r="K37" s="206"/>
      <c r="L37" s="170">
        <f t="shared" si="16"/>
        <v>0.1</v>
      </c>
      <c r="M37" s="170">
        <f t="shared" si="19"/>
        <v>0.1</v>
      </c>
      <c r="N37" s="170">
        <f t="shared" si="19"/>
        <v>0.1</v>
      </c>
      <c r="O37" s="170">
        <f t="shared" si="19"/>
        <v>0</v>
      </c>
      <c r="P37" s="399"/>
      <c r="Q37" s="98"/>
    </row>
    <row r="38" spans="1:17" ht="15" customHeight="1" x14ac:dyDescent="0.25">
      <c r="A38" s="32" t="s">
        <v>74</v>
      </c>
      <c r="B38" s="17" t="s">
        <v>11</v>
      </c>
      <c r="C38" s="510"/>
      <c r="D38" s="328">
        <f>E38+G38</f>
        <v>2.7</v>
      </c>
      <c r="E38" s="16">
        <f>E39+E41+E42+E40</f>
        <v>2.7</v>
      </c>
      <c r="F38" s="16">
        <f>F39+F41+F42+F40</f>
        <v>2.1</v>
      </c>
      <c r="G38" s="16">
        <f>G39+G41+G42</f>
        <v>0</v>
      </c>
      <c r="H38" s="169">
        <f t="shared" si="4"/>
        <v>0</v>
      </c>
      <c r="I38" s="10">
        <f>I39+I40+I41+I42</f>
        <v>0</v>
      </c>
      <c r="J38" s="10">
        <f>J39+J40+J41+J42</f>
        <v>0</v>
      </c>
      <c r="K38" s="10">
        <f>K39+K41+K42</f>
        <v>0</v>
      </c>
      <c r="L38" s="170">
        <f t="shared" si="16"/>
        <v>2.7</v>
      </c>
      <c r="M38" s="12">
        <f>M39+M40+M41+M42</f>
        <v>2.7</v>
      </c>
      <c r="N38" s="12">
        <f t="shared" ref="N38:O38" si="20">N39+N40+N41+N42</f>
        <v>2.1</v>
      </c>
      <c r="O38" s="12">
        <f t="shared" si="20"/>
        <v>0</v>
      </c>
      <c r="P38" s="238"/>
      <c r="Q38" s="98"/>
    </row>
    <row r="39" spans="1:17" ht="15" customHeight="1" x14ac:dyDescent="0.25">
      <c r="A39" s="40"/>
      <c r="B39" s="662" t="s">
        <v>533</v>
      </c>
      <c r="C39" s="510" t="s">
        <v>9</v>
      </c>
      <c r="D39" s="16">
        <f t="shared" si="17"/>
        <v>0.5</v>
      </c>
      <c r="E39" s="16">
        <v>0.5</v>
      </c>
      <c r="F39" s="16">
        <v>0.4</v>
      </c>
      <c r="G39" s="16"/>
      <c r="H39" s="169">
        <f t="shared" si="4"/>
        <v>0</v>
      </c>
      <c r="I39" s="10"/>
      <c r="J39" s="10"/>
      <c r="K39" s="206"/>
      <c r="L39" s="170">
        <f t="shared" si="16"/>
        <v>0.5</v>
      </c>
      <c r="M39" s="170">
        <f t="shared" ref="M39:O42" si="21">E39+I39</f>
        <v>0.5</v>
      </c>
      <c r="N39" s="170">
        <f t="shared" si="21"/>
        <v>0.4</v>
      </c>
      <c r="O39" s="170">
        <f t="shared" si="21"/>
        <v>0</v>
      </c>
      <c r="P39" s="399"/>
      <c r="Q39" s="98"/>
    </row>
    <row r="40" spans="1:17" ht="15" customHeight="1" x14ac:dyDescent="0.25">
      <c r="A40" s="40"/>
      <c r="B40" s="662"/>
      <c r="C40" s="510" t="s">
        <v>22</v>
      </c>
      <c r="D40" s="16">
        <f t="shared" si="17"/>
        <v>2</v>
      </c>
      <c r="E40" s="16">
        <v>2</v>
      </c>
      <c r="F40" s="16">
        <v>1.5</v>
      </c>
      <c r="G40" s="16"/>
      <c r="H40" s="169">
        <f t="shared" si="4"/>
        <v>0</v>
      </c>
      <c r="I40" s="10"/>
      <c r="J40" s="10"/>
      <c r="K40" s="206"/>
      <c r="L40" s="170">
        <f t="shared" si="16"/>
        <v>2</v>
      </c>
      <c r="M40" s="170">
        <f t="shared" si="21"/>
        <v>2</v>
      </c>
      <c r="N40" s="170">
        <f t="shared" si="21"/>
        <v>1.5</v>
      </c>
      <c r="O40" s="170"/>
      <c r="P40" s="399"/>
      <c r="Q40" s="98"/>
    </row>
    <row r="41" spans="1:17" ht="15" customHeight="1" x14ac:dyDescent="0.25">
      <c r="A41" s="40"/>
      <c r="B41" s="662"/>
      <c r="C41" s="505" t="s">
        <v>30</v>
      </c>
      <c r="D41" s="16">
        <f t="shared" si="17"/>
        <v>0.1</v>
      </c>
      <c r="E41" s="16">
        <v>0.1</v>
      </c>
      <c r="F41" s="16">
        <v>0.1</v>
      </c>
      <c r="G41" s="16"/>
      <c r="H41" s="169">
        <f t="shared" si="4"/>
        <v>0</v>
      </c>
      <c r="I41" s="10"/>
      <c r="J41" s="10"/>
      <c r="K41" s="206"/>
      <c r="L41" s="170">
        <f t="shared" si="16"/>
        <v>0.1</v>
      </c>
      <c r="M41" s="170">
        <f t="shared" si="21"/>
        <v>0.1</v>
      </c>
      <c r="N41" s="170">
        <f t="shared" si="21"/>
        <v>0.1</v>
      </c>
      <c r="O41" s="170">
        <f t="shared" si="21"/>
        <v>0</v>
      </c>
      <c r="P41" s="399"/>
      <c r="Q41" s="98"/>
    </row>
    <row r="42" spans="1:17" ht="15" customHeight="1" x14ac:dyDescent="0.25">
      <c r="A42" s="40"/>
      <c r="B42" s="663"/>
      <c r="C42" s="481">
        <v>10</v>
      </c>
      <c r="D42" s="16">
        <f t="shared" si="17"/>
        <v>0.1</v>
      </c>
      <c r="E42" s="16">
        <v>0.1</v>
      </c>
      <c r="F42" s="16">
        <v>0.1</v>
      </c>
      <c r="G42" s="16"/>
      <c r="H42" s="169">
        <f t="shared" si="4"/>
        <v>0</v>
      </c>
      <c r="I42" s="10"/>
      <c r="J42" s="10"/>
      <c r="K42" s="206"/>
      <c r="L42" s="170">
        <f t="shared" si="16"/>
        <v>0.1</v>
      </c>
      <c r="M42" s="170">
        <f t="shared" si="21"/>
        <v>0.1</v>
      </c>
      <c r="N42" s="170">
        <f t="shared" si="21"/>
        <v>0.1</v>
      </c>
      <c r="O42" s="170">
        <f t="shared" si="21"/>
        <v>0</v>
      </c>
      <c r="P42" s="399"/>
      <c r="Q42" s="98"/>
    </row>
    <row r="43" spans="1:17" ht="15" customHeight="1" x14ac:dyDescent="0.25">
      <c r="A43" s="32" t="s">
        <v>75</v>
      </c>
      <c r="B43" s="17" t="s">
        <v>12</v>
      </c>
      <c r="C43" s="510"/>
      <c r="D43" s="328">
        <f>E43+G43</f>
        <v>3.0000000000000004</v>
      </c>
      <c r="E43" s="16">
        <f>E44+E45+E46</f>
        <v>3.0000000000000004</v>
      </c>
      <c r="F43" s="16">
        <f>F44+F45+F46</f>
        <v>2.3000000000000003</v>
      </c>
      <c r="G43" s="16">
        <f>G44+G45+G46</f>
        <v>0</v>
      </c>
      <c r="H43" s="169">
        <f t="shared" si="4"/>
        <v>0</v>
      </c>
      <c r="I43" s="10">
        <f>I44+I45+I46</f>
        <v>0</v>
      </c>
      <c r="J43" s="10">
        <f>J44+J45+J46</f>
        <v>0</v>
      </c>
      <c r="K43" s="10">
        <f>K44+K45+K46</f>
        <v>0</v>
      </c>
      <c r="L43" s="170">
        <f t="shared" si="16"/>
        <v>3.0000000000000004</v>
      </c>
      <c r="M43" s="12">
        <f>M44+M45+M46</f>
        <v>3.0000000000000004</v>
      </c>
      <c r="N43" s="12">
        <f>N44+N45+N46</f>
        <v>2.3000000000000003</v>
      </c>
      <c r="O43" s="12">
        <f>O44+O45+O46</f>
        <v>0</v>
      </c>
      <c r="P43" s="238"/>
      <c r="Q43" s="98"/>
    </row>
    <row r="44" spans="1:17" ht="15" customHeight="1" x14ac:dyDescent="0.25">
      <c r="A44" s="40"/>
      <c r="B44" s="662" t="s">
        <v>533</v>
      </c>
      <c r="C44" s="510" t="s">
        <v>9</v>
      </c>
      <c r="D44" s="16">
        <f t="shared" si="17"/>
        <v>0.7</v>
      </c>
      <c r="E44" s="16">
        <v>0.7</v>
      </c>
      <c r="F44" s="16">
        <v>0.5</v>
      </c>
      <c r="G44" s="16"/>
      <c r="H44" s="169">
        <f t="shared" si="4"/>
        <v>0</v>
      </c>
      <c r="I44" s="10"/>
      <c r="J44" s="10"/>
      <c r="K44" s="206"/>
      <c r="L44" s="170">
        <f t="shared" si="16"/>
        <v>0.7</v>
      </c>
      <c r="M44" s="170">
        <f t="shared" ref="M44:O46" si="22">E44+I44</f>
        <v>0.7</v>
      </c>
      <c r="N44" s="170">
        <f t="shared" si="22"/>
        <v>0.5</v>
      </c>
      <c r="O44" s="170">
        <f t="shared" si="22"/>
        <v>0</v>
      </c>
      <c r="P44" s="399"/>
      <c r="Q44" s="98"/>
    </row>
    <row r="45" spans="1:17" ht="15" customHeight="1" x14ac:dyDescent="0.25">
      <c r="A45" s="40"/>
      <c r="B45" s="662"/>
      <c r="C45" s="510" t="s">
        <v>22</v>
      </c>
      <c r="D45" s="16">
        <f t="shared" si="17"/>
        <v>2.2000000000000002</v>
      </c>
      <c r="E45" s="16">
        <v>2.2000000000000002</v>
      </c>
      <c r="F45" s="16">
        <v>1.7</v>
      </c>
      <c r="G45" s="16"/>
      <c r="H45" s="169">
        <f t="shared" si="4"/>
        <v>0</v>
      </c>
      <c r="I45" s="10"/>
      <c r="J45" s="10"/>
      <c r="K45" s="206"/>
      <c r="L45" s="170">
        <f t="shared" si="16"/>
        <v>2.2000000000000002</v>
      </c>
      <c r="M45" s="170">
        <f t="shared" si="22"/>
        <v>2.2000000000000002</v>
      </c>
      <c r="N45" s="170">
        <f t="shared" si="22"/>
        <v>1.7</v>
      </c>
      <c r="O45" s="170">
        <f t="shared" si="22"/>
        <v>0</v>
      </c>
      <c r="P45" s="399"/>
      <c r="Q45" s="98"/>
    </row>
    <row r="46" spans="1:17" ht="15" customHeight="1" x14ac:dyDescent="0.25">
      <c r="A46" s="40"/>
      <c r="B46" s="663"/>
      <c r="C46" s="481">
        <v>10</v>
      </c>
      <c r="D46" s="16">
        <f t="shared" si="17"/>
        <v>0.1</v>
      </c>
      <c r="E46" s="16">
        <v>0.1</v>
      </c>
      <c r="F46" s="16">
        <v>0.1</v>
      </c>
      <c r="G46" s="16"/>
      <c r="H46" s="169">
        <f t="shared" si="4"/>
        <v>0</v>
      </c>
      <c r="I46" s="10"/>
      <c r="J46" s="10"/>
      <c r="K46" s="206"/>
      <c r="L46" s="170">
        <f t="shared" si="16"/>
        <v>0.1</v>
      </c>
      <c r="M46" s="170">
        <f t="shared" si="22"/>
        <v>0.1</v>
      </c>
      <c r="N46" s="170">
        <f t="shared" si="22"/>
        <v>0.1</v>
      </c>
      <c r="O46" s="170">
        <f t="shared" si="22"/>
        <v>0</v>
      </c>
      <c r="P46" s="399"/>
      <c r="Q46" s="98"/>
    </row>
    <row r="47" spans="1:17" ht="15" customHeight="1" x14ac:dyDescent="0.25">
      <c r="A47" s="32" t="s">
        <v>76</v>
      </c>
      <c r="B47" s="17" t="s">
        <v>13</v>
      </c>
      <c r="C47" s="510"/>
      <c r="D47" s="328">
        <f>E47+G47</f>
        <v>0.79999999999999993</v>
      </c>
      <c r="E47" s="16">
        <f>E48+E49+E50</f>
        <v>0.79999999999999993</v>
      </c>
      <c r="F47" s="16">
        <f>F48+F49+F50</f>
        <v>0.6</v>
      </c>
      <c r="G47" s="16">
        <f>G48+G49+G50</f>
        <v>0</v>
      </c>
      <c r="H47" s="169">
        <f t="shared" si="4"/>
        <v>0</v>
      </c>
      <c r="I47" s="10">
        <f>I48+I49+I50</f>
        <v>0</v>
      </c>
      <c r="J47" s="10">
        <f>J48+J49+J50</f>
        <v>0</v>
      </c>
      <c r="K47" s="10">
        <f>K48+K49+K50</f>
        <v>0</v>
      </c>
      <c r="L47" s="170">
        <f t="shared" si="16"/>
        <v>0.79999999999999993</v>
      </c>
      <c r="M47" s="12">
        <f>M48+M49+M50</f>
        <v>0.79999999999999993</v>
      </c>
      <c r="N47" s="12">
        <f>N48+N49+N50</f>
        <v>0.6</v>
      </c>
      <c r="O47" s="12">
        <f>O48+O49+O50</f>
        <v>0</v>
      </c>
      <c r="P47" s="238"/>
      <c r="Q47" s="98"/>
    </row>
    <row r="48" spans="1:17" ht="15" customHeight="1" x14ac:dyDescent="0.25">
      <c r="A48" s="40"/>
      <c r="B48" s="662" t="s">
        <v>533</v>
      </c>
      <c r="C48" s="510" t="s">
        <v>9</v>
      </c>
      <c r="D48" s="16">
        <f t="shared" si="17"/>
        <v>0.3</v>
      </c>
      <c r="E48" s="16">
        <v>0.3</v>
      </c>
      <c r="F48" s="16">
        <v>0.2</v>
      </c>
      <c r="G48" s="16"/>
      <c r="H48" s="169">
        <f t="shared" si="4"/>
        <v>0</v>
      </c>
      <c r="I48" s="10"/>
      <c r="J48" s="10"/>
      <c r="K48" s="206"/>
      <c r="L48" s="170">
        <f t="shared" si="16"/>
        <v>0.3</v>
      </c>
      <c r="M48" s="170">
        <f t="shared" ref="M48:O50" si="23">E48+I48</f>
        <v>0.3</v>
      </c>
      <c r="N48" s="170">
        <f t="shared" si="23"/>
        <v>0.2</v>
      </c>
      <c r="O48" s="170">
        <f t="shared" si="23"/>
        <v>0</v>
      </c>
      <c r="P48" s="399"/>
      <c r="Q48" s="98"/>
    </row>
    <row r="49" spans="1:17" ht="15" customHeight="1" x14ac:dyDescent="0.25">
      <c r="A49" s="40"/>
      <c r="B49" s="662"/>
      <c r="C49" s="510" t="s">
        <v>22</v>
      </c>
      <c r="D49" s="16">
        <f t="shared" si="17"/>
        <v>0.4</v>
      </c>
      <c r="E49" s="16">
        <v>0.4</v>
      </c>
      <c r="F49" s="16">
        <v>0.3</v>
      </c>
      <c r="G49" s="16"/>
      <c r="H49" s="169">
        <f t="shared" si="4"/>
        <v>0</v>
      </c>
      <c r="I49" s="10"/>
      <c r="J49" s="10"/>
      <c r="K49" s="206"/>
      <c r="L49" s="170">
        <f t="shared" si="16"/>
        <v>0.4</v>
      </c>
      <c r="M49" s="170">
        <f t="shared" si="23"/>
        <v>0.4</v>
      </c>
      <c r="N49" s="170">
        <f t="shared" si="23"/>
        <v>0.3</v>
      </c>
      <c r="O49" s="170">
        <f t="shared" si="23"/>
        <v>0</v>
      </c>
      <c r="P49" s="399"/>
      <c r="Q49" s="98"/>
    </row>
    <row r="50" spans="1:17" ht="15" customHeight="1" x14ac:dyDescent="0.25">
      <c r="A50" s="40"/>
      <c r="B50" s="663"/>
      <c r="C50" s="481">
        <v>10</v>
      </c>
      <c r="D50" s="16">
        <f t="shared" si="17"/>
        <v>0.1</v>
      </c>
      <c r="E50" s="16">
        <v>0.1</v>
      </c>
      <c r="F50" s="16">
        <v>0.1</v>
      </c>
      <c r="G50" s="16"/>
      <c r="H50" s="169">
        <f t="shared" si="4"/>
        <v>0</v>
      </c>
      <c r="I50" s="10"/>
      <c r="J50" s="10"/>
      <c r="K50" s="206"/>
      <c r="L50" s="170">
        <f t="shared" si="16"/>
        <v>0.1</v>
      </c>
      <c r="M50" s="170">
        <f t="shared" si="23"/>
        <v>0.1</v>
      </c>
      <c r="N50" s="170">
        <f t="shared" si="23"/>
        <v>0.1</v>
      </c>
      <c r="O50" s="170">
        <f t="shared" si="23"/>
        <v>0</v>
      </c>
      <c r="P50" s="399"/>
      <c r="Q50" s="98"/>
    </row>
    <row r="51" spans="1:17" ht="15" customHeight="1" x14ac:dyDescent="0.25">
      <c r="A51" s="32" t="s">
        <v>77</v>
      </c>
      <c r="B51" s="17" t="s">
        <v>14</v>
      </c>
      <c r="C51" s="510"/>
      <c r="D51" s="328">
        <f>E51+G51</f>
        <v>0.79999999999999993</v>
      </c>
      <c r="E51" s="16">
        <f>E52+E53+E54</f>
        <v>0.79999999999999993</v>
      </c>
      <c r="F51" s="16">
        <f>F52+F53+F54</f>
        <v>0.6</v>
      </c>
      <c r="G51" s="16">
        <f>G52+G53+G54</f>
        <v>0</v>
      </c>
      <c r="H51" s="169">
        <f>I51+K51</f>
        <v>0</v>
      </c>
      <c r="I51" s="10">
        <f>I52+I53+I54</f>
        <v>0</v>
      </c>
      <c r="J51" s="10">
        <f>J52+J53+J54</f>
        <v>0</v>
      </c>
      <c r="K51" s="10">
        <f>K52+K53+K54</f>
        <v>0</v>
      </c>
      <c r="L51" s="170">
        <f t="shared" si="16"/>
        <v>0.79999999999999993</v>
      </c>
      <c r="M51" s="12">
        <f>M52+M53+M54</f>
        <v>0.79999999999999993</v>
      </c>
      <c r="N51" s="12">
        <f>N52+N53+N54</f>
        <v>0.6</v>
      </c>
      <c r="O51" s="12">
        <f>O52+O53+O54</f>
        <v>0</v>
      </c>
      <c r="P51" s="238"/>
      <c r="Q51" s="98"/>
    </row>
    <row r="52" spans="1:17" ht="15" customHeight="1" x14ac:dyDescent="0.25">
      <c r="A52" s="40"/>
      <c r="B52" s="662" t="s">
        <v>533</v>
      </c>
      <c r="C52" s="510" t="s">
        <v>9</v>
      </c>
      <c r="D52" s="16">
        <f t="shared" si="17"/>
        <v>0.3</v>
      </c>
      <c r="E52" s="16">
        <v>0.3</v>
      </c>
      <c r="F52" s="16">
        <v>0.2</v>
      </c>
      <c r="G52" s="16"/>
      <c r="H52" s="169">
        <f t="shared" si="4"/>
        <v>0</v>
      </c>
      <c r="I52" s="10"/>
      <c r="J52" s="10"/>
      <c r="K52" s="206"/>
      <c r="L52" s="170">
        <f t="shared" si="16"/>
        <v>0.3</v>
      </c>
      <c r="M52" s="170">
        <f t="shared" ref="M52:O54" si="24">E52+I52</f>
        <v>0.3</v>
      </c>
      <c r="N52" s="170">
        <f t="shared" si="24"/>
        <v>0.2</v>
      </c>
      <c r="O52" s="170">
        <f t="shared" si="24"/>
        <v>0</v>
      </c>
      <c r="P52" s="399"/>
      <c r="Q52" s="98"/>
    </row>
    <row r="53" spans="1:17" ht="15" customHeight="1" x14ac:dyDescent="0.25">
      <c r="A53" s="40"/>
      <c r="B53" s="662"/>
      <c r="C53" s="510" t="s">
        <v>22</v>
      </c>
      <c r="D53" s="16">
        <f t="shared" si="17"/>
        <v>0.4</v>
      </c>
      <c r="E53" s="16">
        <v>0.4</v>
      </c>
      <c r="F53" s="16">
        <v>0.3</v>
      </c>
      <c r="G53" s="16"/>
      <c r="H53" s="169">
        <f t="shared" si="4"/>
        <v>0</v>
      </c>
      <c r="I53" s="10"/>
      <c r="J53" s="10"/>
      <c r="K53" s="206"/>
      <c r="L53" s="170">
        <f t="shared" si="16"/>
        <v>0.4</v>
      </c>
      <c r="M53" s="170">
        <f t="shared" si="24"/>
        <v>0.4</v>
      </c>
      <c r="N53" s="170">
        <f t="shared" si="24"/>
        <v>0.3</v>
      </c>
      <c r="O53" s="170">
        <f t="shared" si="24"/>
        <v>0</v>
      </c>
      <c r="P53" s="399"/>
      <c r="Q53" s="98"/>
    </row>
    <row r="54" spans="1:17" ht="15" customHeight="1" x14ac:dyDescent="0.25">
      <c r="A54" s="40"/>
      <c r="B54" s="663"/>
      <c r="C54" s="481">
        <v>10</v>
      </c>
      <c r="D54" s="16">
        <f t="shared" si="17"/>
        <v>0.1</v>
      </c>
      <c r="E54" s="16">
        <v>0.1</v>
      </c>
      <c r="F54" s="16">
        <v>0.1</v>
      </c>
      <c r="G54" s="16"/>
      <c r="H54" s="169">
        <f t="shared" si="4"/>
        <v>0</v>
      </c>
      <c r="I54" s="10"/>
      <c r="J54" s="10"/>
      <c r="K54" s="206"/>
      <c r="L54" s="170">
        <f t="shared" si="16"/>
        <v>0.1</v>
      </c>
      <c r="M54" s="170">
        <f t="shared" si="24"/>
        <v>0.1</v>
      </c>
      <c r="N54" s="170">
        <f t="shared" si="24"/>
        <v>0.1</v>
      </c>
      <c r="O54" s="170">
        <f t="shared" si="24"/>
        <v>0</v>
      </c>
      <c r="P54" s="399"/>
      <c r="Q54" s="98"/>
    </row>
    <row r="55" spans="1:17" ht="15" customHeight="1" x14ac:dyDescent="0.25">
      <c r="A55" s="32" t="s">
        <v>78</v>
      </c>
      <c r="B55" s="17" t="s">
        <v>15</v>
      </c>
      <c r="C55" s="510"/>
      <c r="D55" s="168">
        <f t="shared" si="17"/>
        <v>1.6</v>
      </c>
      <c r="E55" s="16">
        <f>E56+E57+E58</f>
        <v>1.6</v>
      </c>
      <c r="F55" s="16">
        <f>F56+F57+F58</f>
        <v>1.3000000000000003</v>
      </c>
      <c r="G55" s="16">
        <f>G56+G57+G58</f>
        <v>0</v>
      </c>
      <c r="H55" s="169">
        <f>I55+K55</f>
        <v>0</v>
      </c>
      <c r="I55" s="10">
        <f>I56+I57+I58</f>
        <v>0</v>
      </c>
      <c r="J55" s="10">
        <f>J56+J57+J58</f>
        <v>0</v>
      </c>
      <c r="K55" s="10">
        <f>K56+K57+K58</f>
        <v>0</v>
      </c>
      <c r="L55" s="170">
        <f t="shared" si="16"/>
        <v>1.6</v>
      </c>
      <c r="M55" s="12">
        <f>M56+M57+M58</f>
        <v>1.6</v>
      </c>
      <c r="N55" s="12">
        <f>N56+N57+N58</f>
        <v>1.3000000000000003</v>
      </c>
      <c r="O55" s="12">
        <f>O56+O57+O58</f>
        <v>0</v>
      </c>
      <c r="P55" s="238"/>
      <c r="Q55" s="98"/>
    </row>
    <row r="56" spans="1:17" ht="15" customHeight="1" x14ac:dyDescent="0.25">
      <c r="A56" s="40"/>
      <c r="B56" s="662" t="s">
        <v>533</v>
      </c>
      <c r="C56" s="510" t="s">
        <v>9</v>
      </c>
      <c r="D56" s="16">
        <f t="shared" si="17"/>
        <v>0.1</v>
      </c>
      <c r="E56" s="16">
        <v>0.1</v>
      </c>
      <c r="F56" s="16">
        <v>0.1</v>
      </c>
      <c r="G56" s="16"/>
      <c r="H56" s="169">
        <f t="shared" si="4"/>
        <v>0</v>
      </c>
      <c r="I56" s="10"/>
      <c r="J56" s="10"/>
      <c r="K56" s="206"/>
      <c r="L56" s="170">
        <f t="shared" si="16"/>
        <v>0.1</v>
      </c>
      <c r="M56" s="170">
        <f t="shared" ref="M56:O58" si="25">E56+I56</f>
        <v>0.1</v>
      </c>
      <c r="N56" s="170">
        <f t="shared" si="25"/>
        <v>0.1</v>
      </c>
      <c r="O56" s="170">
        <f t="shared" si="25"/>
        <v>0</v>
      </c>
      <c r="P56" s="399"/>
      <c r="Q56" s="98"/>
    </row>
    <row r="57" spans="1:17" ht="15" customHeight="1" x14ac:dyDescent="0.25">
      <c r="A57" s="40"/>
      <c r="B57" s="662"/>
      <c r="C57" s="510" t="s">
        <v>22</v>
      </c>
      <c r="D57" s="16">
        <f t="shared" si="17"/>
        <v>1.4</v>
      </c>
      <c r="E57" s="16">
        <v>1.4</v>
      </c>
      <c r="F57" s="16">
        <v>1.1000000000000001</v>
      </c>
      <c r="G57" s="16"/>
      <c r="H57" s="169">
        <f t="shared" si="4"/>
        <v>0</v>
      </c>
      <c r="I57" s="10"/>
      <c r="J57" s="10"/>
      <c r="K57" s="206"/>
      <c r="L57" s="170">
        <f t="shared" si="16"/>
        <v>1.4</v>
      </c>
      <c r="M57" s="170">
        <f t="shared" si="25"/>
        <v>1.4</v>
      </c>
      <c r="N57" s="170">
        <f t="shared" si="25"/>
        <v>1.1000000000000001</v>
      </c>
      <c r="O57" s="170">
        <f t="shared" si="25"/>
        <v>0</v>
      </c>
      <c r="P57" s="399"/>
      <c r="Q57" s="98"/>
    </row>
    <row r="58" spans="1:17" ht="15" customHeight="1" x14ac:dyDescent="0.25">
      <c r="A58" s="40"/>
      <c r="B58" s="663"/>
      <c r="C58" s="481">
        <v>10</v>
      </c>
      <c r="D58" s="16">
        <f t="shared" si="17"/>
        <v>0.1</v>
      </c>
      <c r="E58" s="16">
        <v>0.1</v>
      </c>
      <c r="F58" s="16">
        <v>0.1</v>
      </c>
      <c r="G58" s="16"/>
      <c r="H58" s="169">
        <f t="shared" si="4"/>
        <v>0</v>
      </c>
      <c r="I58" s="10"/>
      <c r="J58" s="10"/>
      <c r="K58" s="206"/>
      <c r="L58" s="170">
        <f t="shared" si="16"/>
        <v>0.1</v>
      </c>
      <c r="M58" s="170">
        <f t="shared" si="25"/>
        <v>0.1</v>
      </c>
      <c r="N58" s="170">
        <f t="shared" si="25"/>
        <v>0.1</v>
      </c>
      <c r="O58" s="170">
        <f t="shared" si="25"/>
        <v>0</v>
      </c>
      <c r="P58" s="399"/>
      <c r="Q58" s="98"/>
    </row>
    <row r="59" spans="1:17" ht="15" customHeight="1" x14ac:dyDescent="0.25">
      <c r="A59" s="32" t="s">
        <v>79</v>
      </c>
      <c r="B59" s="17" t="s">
        <v>16</v>
      </c>
      <c r="C59" s="510"/>
      <c r="D59" s="328">
        <f>E59+G59</f>
        <v>3.3</v>
      </c>
      <c r="E59" s="16">
        <f>E60+E61+E62</f>
        <v>3.3</v>
      </c>
      <c r="F59" s="16">
        <f>F60+F61+F62</f>
        <v>2.5</v>
      </c>
      <c r="G59" s="16">
        <f>G60+G61+G62</f>
        <v>0</v>
      </c>
      <c r="H59" s="169">
        <f>I59+K59</f>
        <v>0</v>
      </c>
      <c r="I59" s="10">
        <f>I60+I61+I62</f>
        <v>0</v>
      </c>
      <c r="J59" s="10">
        <f>J60+J61+J62</f>
        <v>0</v>
      </c>
      <c r="K59" s="10">
        <f>K60+K61+K62</f>
        <v>0</v>
      </c>
      <c r="L59" s="170">
        <f t="shared" si="16"/>
        <v>3.3</v>
      </c>
      <c r="M59" s="12">
        <f>M60+M61+M62</f>
        <v>3.3</v>
      </c>
      <c r="N59" s="12">
        <f>N60+N61+N62</f>
        <v>2.5</v>
      </c>
      <c r="O59" s="12">
        <f>O60+O61+O62</f>
        <v>0</v>
      </c>
      <c r="P59" s="238"/>
      <c r="Q59" s="98"/>
    </row>
    <row r="60" spans="1:17" ht="15" customHeight="1" x14ac:dyDescent="0.25">
      <c r="A60" s="40"/>
      <c r="B60" s="662" t="s">
        <v>533</v>
      </c>
      <c r="C60" s="510" t="s">
        <v>9</v>
      </c>
      <c r="D60" s="16">
        <f t="shared" si="17"/>
        <v>0.8</v>
      </c>
      <c r="E60" s="16">
        <v>0.8</v>
      </c>
      <c r="F60" s="16">
        <v>0.6</v>
      </c>
      <c r="G60" s="16"/>
      <c r="H60" s="169">
        <f t="shared" si="4"/>
        <v>0</v>
      </c>
      <c r="I60" s="10"/>
      <c r="J60" s="10"/>
      <c r="K60" s="206"/>
      <c r="L60" s="170">
        <f t="shared" si="16"/>
        <v>0.8</v>
      </c>
      <c r="M60" s="170">
        <f t="shared" ref="M60:O62" si="26">E60+I60</f>
        <v>0.8</v>
      </c>
      <c r="N60" s="170">
        <f t="shared" si="26"/>
        <v>0.6</v>
      </c>
      <c r="O60" s="170">
        <f t="shared" si="26"/>
        <v>0</v>
      </c>
      <c r="P60" s="399"/>
      <c r="Q60" s="98"/>
    </row>
    <row r="61" spans="1:17" ht="15" customHeight="1" x14ac:dyDescent="0.25">
      <c r="A61" s="40"/>
      <c r="B61" s="662"/>
      <c r="C61" s="510" t="s">
        <v>22</v>
      </c>
      <c r="D61" s="16">
        <f t="shared" si="17"/>
        <v>2.2000000000000002</v>
      </c>
      <c r="E61" s="16">
        <v>2.2000000000000002</v>
      </c>
      <c r="F61" s="16">
        <v>1.7</v>
      </c>
      <c r="G61" s="16"/>
      <c r="H61" s="169">
        <f t="shared" si="4"/>
        <v>0</v>
      </c>
      <c r="I61" s="10"/>
      <c r="J61" s="10"/>
      <c r="K61" s="206"/>
      <c r="L61" s="170">
        <f t="shared" si="16"/>
        <v>2.2000000000000002</v>
      </c>
      <c r="M61" s="170">
        <f t="shared" si="26"/>
        <v>2.2000000000000002</v>
      </c>
      <c r="N61" s="170">
        <f t="shared" si="26"/>
        <v>1.7</v>
      </c>
      <c r="O61" s="170">
        <f t="shared" si="26"/>
        <v>0</v>
      </c>
      <c r="P61" s="399"/>
      <c r="Q61" s="98"/>
    </row>
    <row r="62" spans="1:17" ht="15" customHeight="1" x14ac:dyDescent="0.25">
      <c r="A62" s="40"/>
      <c r="B62" s="663"/>
      <c r="C62" s="481">
        <v>10</v>
      </c>
      <c r="D62" s="16">
        <f t="shared" si="17"/>
        <v>0.3</v>
      </c>
      <c r="E62" s="16">
        <v>0.3</v>
      </c>
      <c r="F62" s="16">
        <v>0.2</v>
      </c>
      <c r="G62" s="16"/>
      <c r="H62" s="169">
        <f t="shared" si="4"/>
        <v>0</v>
      </c>
      <c r="I62" s="10"/>
      <c r="J62" s="10"/>
      <c r="K62" s="206"/>
      <c r="L62" s="170">
        <f t="shared" si="16"/>
        <v>0.3</v>
      </c>
      <c r="M62" s="170">
        <f t="shared" si="26"/>
        <v>0.3</v>
      </c>
      <c r="N62" s="170">
        <f t="shared" si="26"/>
        <v>0.2</v>
      </c>
      <c r="O62" s="170">
        <f t="shared" si="26"/>
        <v>0</v>
      </c>
      <c r="P62" s="399"/>
      <c r="Q62" s="98"/>
    </row>
    <row r="63" spans="1:17" ht="15" customHeight="1" x14ac:dyDescent="0.25">
      <c r="A63" s="32" t="s">
        <v>80</v>
      </c>
      <c r="B63" s="17" t="s">
        <v>17</v>
      </c>
      <c r="C63" s="510"/>
      <c r="D63" s="328">
        <f>E63+G63</f>
        <v>1</v>
      </c>
      <c r="E63" s="16">
        <f>E64+E65+E66</f>
        <v>1</v>
      </c>
      <c r="F63" s="16">
        <f>F64+F65+F66</f>
        <v>0.79999999999999993</v>
      </c>
      <c r="G63" s="16">
        <f>G64+G65+G66</f>
        <v>0</v>
      </c>
      <c r="H63" s="169">
        <f>I63+K63</f>
        <v>0</v>
      </c>
      <c r="I63" s="10">
        <f>I64+I65+I66</f>
        <v>0</v>
      </c>
      <c r="J63" s="10">
        <f>J64+J65+J66</f>
        <v>0</v>
      </c>
      <c r="K63" s="10">
        <f>K64+K65+K66</f>
        <v>0</v>
      </c>
      <c r="L63" s="170">
        <f t="shared" si="16"/>
        <v>1</v>
      </c>
      <c r="M63" s="12">
        <f>M64+M65+M66</f>
        <v>1</v>
      </c>
      <c r="N63" s="12">
        <f>N64+N65+N66</f>
        <v>0.79999999999999993</v>
      </c>
      <c r="O63" s="12">
        <f>O64+O65+O66</f>
        <v>0</v>
      </c>
      <c r="P63" s="238"/>
      <c r="Q63" s="98"/>
    </row>
    <row r="64" spans="1:17" ht="15" customHeight="1" x14ac:dyDescent="0.25">
      <c r="A64" s="40"/>
      <c r="B64" s="662" t="s">
        <v>533</v>
      </c>
      <c r="C64" s="510" t="s">
        <v>9</v>
      </c>
      <c r="D64" s="16">
        <f t="shared" si="17"/>
        <v>0.5</v>
      </c>
      <c r="E64" s="16">
        <v>0.5</v>
      </c>
      <c r="F64" s="16">
        <v>0.4</v>
      </c>
      <c r="G64" s="16"/>
      <c r="H64" s="169">
        <f t="shared" si="4"/>
        <v>0</v>
      </c>
      <c r="I64" s="10"/>
      <c r="J64" s="10"/>
      <c r="K64" s="206"/>
      <c r="L64" s="170">
        <f t="shared" si="16"/>
        <v>0.5</v>
      </c>
      <c r="M64" s="170">
        <f t="shared" ref="M64:O66" si="27">E64+I64</f>
        <v>0.5</v>
      </c>
      <c r="N64" s="170">
        <f t="shared" si="27"/>
        <v>0.4</v>
      </c>
      <c r="O64" s="170">
        <f t="shared" si="27"/>
        <v>0</v>
      </c>
      <c r="P64" s="399"/>
      <c r="Q64" s="98"/>
    </row>
    <row r="65" spans="1:18" ht="15" customHeight="1" x14ac:dyDescent="0.25">
      <c r="A65" s="40"/>
      <c r="B65" s="662"/>
      <c r="C65" s="510" t="s">
        <v>22</v>
      </c>
      <c r="D65" s="16">
        <f t="shared" si="17"/>
        <v>0.4</v>
      </c>
      <c r="E65" s="16">
        <v>0.4</v>
      </c>
      <c r="F65" s="16">
        <v>0.3</v>
      </c>
      <c r="G65" s="16"/>
      <c r="H65" s="169">
        <f t="shared" si="4"/>
        <v>0</v>
      </c>
      <c r="I65" s="10"/>
      <c r="J65" s="10"/>
      <c r="K65" s="206"/>
      <c r="L65" s="170">
        <f t="shared" si="16"/>
        <v>0.4</v>
      </c>
      <c r="M65" s="170">
        <f t="shared" si="27"/>
        <v>0.4</v>
      </c>
      <c r="N65" s="170">
        <f t="shared" si="27"/>
        <v>0.3</v>
      </c>
      <c r="O65" s="170">
        <f t="shared" si="27"/>
        <v>0</v>
      </c>
      <c r="P65" s="399"/>
      <c r="Q65" s="98"/>
    </row>
    <row r="66" spans="1:18" ht="15" customHeight="1" x14ac:dyDescent="0.25">
      <c r="A66" s="40"/>
      <c r="B66" s="663"/>
      <c r="C66" s="481">
        <v>10</v>
      </c>
      <c r="D66" s="16">
        <f t="shared" si="17"/>
        <v>0.1</v>
      </c>
      <c r="E66" s="16">
        <v>0.1</v>
      </c>
      <c r="F66" s="16">
        <v>0.1</v>
      </c>
      <c r="G66" s="16"/>
      <c r="H66" s="169">
        <f t="shared" si="4"/>
        <v>0</v>
      </c>
      <c r="I66" s="10"/>
      <c r="J66" s="10"/>
      <c r="K66" s="206"/>
      <c r="L66" s="170">
        <f t="shared" si="16"/>
        <v>0.1</v>
      </c>
      <c r="M66" s="170">
        <f t="shared" si="27"/>
        <v>0.1</v>
      </c>
      <c r="N66" s="170">
        <f t="shared" si="27"/>
        <v>0.1</v>
      </c>
      <c r="O66" s="170">
        <f t="shared" si="27"/>
        <v>0</v>
      </c>
      <c r="P66" s="399"/>
      <c r="Q66" s="98"/>
    </row>
    <row r="67" spans="1:18" ht="15" customHeight="1" x14ac:dyDescent="0.25">
      <c r="A67" s="32" t="s">
        <v>81</v>
      </c>
      <c r="B67" s="17" t="s">
        <v>18</v>
      </c>
      <c r="C67" s="510"/>
      <c r="D67" s="328">
        <f>E67+G67</f>
        <v>0.89999999999999991</v>
      </c>
      <c r="E67" s="16">
        <f>E68+E69+E70</f>
        <v>0.89999999999999991</v>
      </c>
      <c r="F67" s="16">
        <f>F68+F69+F70</f>
        <v>0.7</v>
      </c>
      <c r="G67" s="16">
        <f>G68+G69+G70</f>
        <v>0</v>
      </c>
      <c r="H67" s="169">
        <f>I67+K67</f>
        <v>0</v>
      </c>
      <c r="I67" s="10">
        <f>I68+I69+I70</f>
        <v>0</v>
      </c>
      <c r="J67" s="10">
        <f>J68+J69+J70</f>
        <v>0</v>
      </c>
      <c r="K67" s="10">
        <f>K68+K69+K70</f>
        <v>0</v>
      </c>
      <c r="L67" s="170">
        <f t="shared" si="16"/>
        <v>0.89999999999999991</v>
      </c>
      <c r="M67" s="12">
        <f>M68+M69+M70</f>
        <v>0.89999999999999991</v>
      </c>
      <c r="N67" s="12">
        <f>N68+N69+N70</f>
        <v>0.7</v>
      </c>
      <c r="O67" s="12">
        <f>O68+O69+O70</f>
        <v>0</v>
      </c>
      <c r="P67" s="238"/>
      <c r="Q67" s="98"/>
    </row>
    <row r="68" spans="1:18" ht="15" customHeight="1" x14ac:dyDescent="0.25">
      <c r="A68" s="40"/>
      <c r="B68" s="662" t="s">
        <v>533</v>
      </c>
      <c r="C68" s="510" t="s">
        <v>9</v>
      </c>
      <c r="D68" s="16">
        <f t="shared" si="17"/>
        <v>0.1</v>
      </c>
      <c r="E68" s="16">
        <v>0.1</v>
      </c>
      <c r="F68" s="16">
        <v>0.1</v>
      </c>
      <c r="G68" s="16"/>
      <c r="H68" s="169">
        <f t="shared" si="4"/>
        <v>0</v>
      </c>
      <c r="I68" s="10"/>
      <c r="J68" s="10"/>
      <c r="K68" s="206"/>
      <c r="L68" s="170">
        <f t="shared" si="16"/>
        <v>0.1</v>
      </c>
      <c r="M68" s="170">
        <f t="shared" ref="M68:O70" si="28">E68+I68</f>
        <v>0.1</v>
      </c>
      <c r="N68" s="170">
        <f t="shared" si="28"/>
        <v>0.1</v>
      </c>
      <c r="O68" s="170">
        <f t="shared" si="28"/>
        <v>0</v>
      </c>
      <c r="P68" s="399"/>
      <c r="Q68" s="98"/>
    </row>
    <row r="69" spans="1:18" ht="15" customHeight="1" x14ac:dyDescent="0.25">
      <c r="A69" s="40"/>
      <c r="B69" s="662"/>
      <c r="C69" s="510" t="s">
        <v>22</v>
      </c>
      <c r="D69" s="16">
        <f t="shared" si="17"/>
        <v>0.7</v>
      </c>
      <c r="E69" s="16">
        <v>0.7</v>
      </c>
      <c r="F69" s="16">
        <v>0.5</v>
      </c>
      <c r="G69" s="16"/>
      <c r="H69" s="169">
        <f t="shared" si="4"/>
        <v>0</v>
      </c>
      <c r="I69" s="10"/>
      <c r="J69" s="10"/>
      <c r="K69" s="206"/>
      <c r="L69" s="170">
        <f t="shared" si="16"/>
        <v>0.7</v>
      </c>
      <c r="M69" s="170">
        <f t="shared" si="28"/>
        <v>0.7</v>
      </c>
      <c r="N69" s="170">
        <f t="shared" si="28"/>
        <v>0.5</v>
      </c>
      <c r="O69" s="170">
        <f t="shared" si="28"/>
        <v>0</v>
      </c>
      <c r="P69" s="399"/>
      <c r="Q69" s="98"/>
    </row>
    <row r="70" spans="1:18" ht="15" customHeight="1" x14ac:dyDescent="0.25">
      <c r="A70" s="40"/>
      <c r="B70" s="663"/>
      <c r="C70" s="481">
        <v>10</v>
      </c>
      <c r="D70" s="16">
        <f t="shared" si="17"/>
        <v>0.1</v>
      </c>
      <c r="E70" s="16">
        <v>0.1</v>
      </c>
      <c r="F70" s="16">
        <v>0.1</v>
      </c>
      <c r="G70" s="16"/>
      <c r="H70" s="169">
        <f t="shared" si="4"/>
        <v>0</v>
      </c>
      <c r="I70" s="10"/>
      <c r="J70" s="10"/>
      <c r="K70" s="206"/>
      <c r="L70" s="170">
        <f t="shared" si="16"/>
        <v>0.1</v>
      </c>
      <c r="M70" s="170">
        <f t="shared" si="28"/>
        <v>0.1</v>
      </c>
      <c r="N70" s="170">
        <f t="shared" si="28"/>
        <v>0.1</v>
      </c>
      <c r="O70" s="170">
        <f t="shared" si="28"/>
        <v>0</v>
      </c>
      <c r="P70" s="399"/>
      <c r="Q70" s="98"/>
    </row>
    <row r="71" spans="1:18" ht="15" customHeight="1" x14ac:dyDescent="0.25">
      <c r="A71" s="32" t="s">
        <v>82</v>
      </c>
      <c r="B71" s="17" t="s">
        <v>19</v>
      </c>
      <c r="C71" s="510"/>
      <c r="D71" s="328">
        <f>E71+G71</f>
        <v>1.1000000000000001</v>
      </c>
      <c r="E71" s="16">
        <f>E72+E73+E74</f>
        <v>1.1000000000000001</v>
      </c>
      <c r="F71" s="16">
        <f>F72+F73+F74</f>
        <v>0.8</v>
      </c>
      <c r="G71" s="16">
        <f>G72+G73+G74</f>
        <v>0</v>
      </c>
      <c r="H71" s="169">
        <f>I71+K71</f>
        <v>0</v>
      </c>
      <c r="I71" s="10">
        <f>I72+I73+I74</f>
        <v>0</v>
      </c>
      <c r="J71" s="10">
        <f>J72+J73+J74</f>
        <v>0</v>
      </c>
      <c r="K71" s="10">
        <f>K72+K73+K74</f>
        <v>0</v>
      </c>
      <c r="L71" s="170">
        <f t="shared" si="16"/>
        <v>1.1000000000000001</v>
      </c>
      <c r="M71" s="12">
        <f>M72+M73+M74</f>
        <v>1.1000000000000001</v>
      </c>
      <c r="N71" s="12">
        <f>N72+N73+N74</f>
        <v>0.8</v>
      </c>
      <c r="O71" s="12">
        <f>O72+O73+O74</f>
        <v>0</v>
      </c>
      <c r="P71" s="238"/>
      <c r="Q71" s="98"/>
    </row>
    <row r="72" spans="1:18" ht="15" customHeight="1" x14ac:dyDescent="0.25">
      <c r="A72" s="40"/>
      <c r="B72" s="662" t="s">
        <v>533</v>
      </c>
      <c r="C72" s="510" t="s">
        <v>9</v>
      </c>
      <c r="D72" s="16">
        <f t="shared" si="17"/>
        <v>0.4</v>
      </c>
      <c r="E72" s="16">
        <v>0.4</v>
      </c>
      <c r="F72" s="16">
        <v>0.3</v>
      </c>
      <c r="G72" s="16"/>
      <c r="H72" s="169">
        <f>I72+K72</f>
        <v>0</v>
      </c>
      <c r="I72" s="10"/>
      <c r="J72" s="10"/>
      <c r="K72" s="206"/>
      <c r="L72" s="170">
        <f t="shared" si="16"/>
        <v>0.4</v>
      </c>
      <c r="M72" s="170">
        <f t="shared" ref="M72:O74" si="29">E72+I72</f>
        <v>0.4</v>
      </c>
      <c r="N72" s="170">
        <f t="shared" si="29"/>
        <v>0.3</v>
      </c>
      <c r="O72" s="170">
        <f t="shared" si="29"/>
        <v>0</v>
      </c>
      <c r="P72" s="399"/>
      <c r="Q72" s="98"/>
    </row>
    <row r="73" spans="1:18" ht="15" hidden="1" customHeight="1" x14ac:dyDescent="0.25">
      <c r="A73" s="40"/>
      <c r="B73" s="662"/>
      <c r="C73" s="510" t="s">
        <v>31</v>
      </c>
      <c r="D73" s="16">
        <f t="shared" si="17"/>
        <v>0</v>
      </c>
      <c r="E73" s="16"/>
      <c r="F73" s="16"/>
      <c r="G73" s="16"/>
      <c r="H73" s="169">
        <f>I73+K73</f>
        <v>0</v>
      </c>
      <c r="I73" s="10"/>
      <c r="J73" s="10"/>
      <c r="K73" s="206"/>
      <c r="L73" s="170">
        <f t="shared" si="16"/>
        <v>0</v>
      </c>
      <c r="M73" s="170">
        <f t="shared" si="29"/>
        <v>0</v>
      </c>
      <c r="N73" s="170">
        <f t="shared" si="29"/>
        <v>0</v>
      </c>
      <c r="O73" s="170">
        <f t="shared" si="29"/>
        <v>0</v>
      </c>
      <c r="P73" s="399"/>
      <c r="Q73" s="98"/>
    </row>
    <row r="74" spans="1:18" ht="15" customHeight="1" x14ac:dyDescent="0.25">
      <c r="A74" s="40"/>
      <c r="B74" s="663"/>
      <c r="C74" s="510" t="s">
        <v>22</v>
      </c>
      <c r="D74" s="16">
        <f t="shared" si="17"/>
        <v>0.7</v>
      </c>
      <c r="E74" s="16">
        <v>0.7</v>
      </c>
      <c r="F74" s="16">
        <v>0.5</v>
      </c>
      <c r="G74" s="16"/>
      <c r="H74" s="169">
        <f>I74+K74</f>
        <v>0</v>
      </c>
      <c r="I74" s="10"/>
      <c r="J74" s="10"/>
      <c r="K74" s="206"/>
      <c r="L74" s="170">
        <f t="shared" si="16"/>
        <v>0.7</v>
      </c>
      <c r="M74" s="170">
        <f t="shared" si="29"/>
        <v>0.7</v>
      </c>
      <c r="N74" s="170">
        <f t="shared" si="29"/>
        <v>0.5</v>
      </c>
      <c r="O74" s="170">
        <f t="shared" si="29"/>
        <v>0</v>
      </c>
      <c r="P74" s="399"/>
      <c r="Q74" s="98"/>
    </row>
    <row r="75" spans="1:18" x14ac:dyDescent="0.25">
      <c r="A75" s="20" t="s">
        <v>83</v>
      </c>
      <c r="B75" s="87" t="s">
        <v>174</v>
      </c>
      <c r="C75" s="512"/>
      <c r="D75" s="21">
        <f t="shared" si="17"/>
        <v>30.200000000000003</v>
      </c>
      <c r="E75" s="21">
        <f>E24+E30+E34+E38+E43+E47+E51+E55+E59+E63+E67+E71</f>
        <v>30.200000000000003</v>
      </c>
      <c r="F75" s="21">
        <f>F24+F30+F34+F38+F43+F47+F51+F55+F59+F63+F67+F71</f>
        <v>23.200000000000003</v>
      </c>
      <c r="G75" s="21">
        <f>G24+G30+G34+G38+G43+G47+G51+G55+G59+G63+G67+G71</f>
        <v>0</v>
      </c>
      <c r="H75" s="21">
        <f>I75+K75</f>
        <v>0</v>
      </c>
      <c r="I75" s="21">
        <f>I24+I30+I34+I38+I43+I47+I51+I55+I59+I63+I67+I71</f>
        <v>0</v>
      </c>
      <c r="J75" s="21">
        <f>J24+J30+J34+J38+J43+J47+J51+J55+J59+J63+J67+J71</f>
        <v>0</v>
      </c>
      <c r="K75" s="21">
        <f>K24+K30+K34+K38+K43+K47+K51+K55+K59+K63+K67+K71</f>
        <v>0</v>
      </c>
      <c r="L75" s="21">
        <f t="shared" si="16"/>
        <v>30.200000000000003</v>
      </c>
      <c r="M75" s="21">
        <f>M24+M30+M34+M38+M43+M47+M51+M55+M59+M63+M67+M71</f>
        <v>30.200000000000003</v>
      </c>
      <c r="N75" s="21">
        <f>N24+N30+N34+N38+N43+N47+N51+N55+N59+N63+N67+N71</f>
        <v>23.200000000000003</v>
      </c>
      <c r="O75" s="21">
        <f>O24+O30+O34+O38+O43+O47+O51+O55+O59+O63+O67+O71</f>
        <v>0</v>
      </c>
      <c r="P75" s="400"/>
      <c r="Q75" s="205"/>
      <c r="R75" s="98"/>
    </row>
    <row r="76" spans="1:18" ht="15" customHeight="1" x14ac:dyDescent="0.25">
      <c r="A76" s="32" t="s">
        <v>84</v>
      </c>
      <c r="B76" s="678" t="s">
        <v>59</v>
      </c>
      <c r="C76" s="601"/>
      <c r="D76" s="601"/>
      <c r="E76" s="601"/>
      <c r="F76" s="601"/>
      <c r="G76" s="601"/>
      <c r="H76" s="601"/>
      <c r="I76" s="601"/>
      <c r="J76" s="601"/>
      <c r="K76" s="601"/>
      <c r="L76" s="601"/>
      <c r="M76" s="601"/>
      <c r="N76" s="601"/>
      <c r="O76" s="602"/>
      <c r="P76" s="385"/>
    </row>
    <row r="77" spans="1:18" x14ac:dyDescent="0.25">
      <c r="A77" s="408" t="s">
        <v>85</v>
      </c>
      <c r="B77" s="29" t="s">
        <v>20</v>
      </c>
      <c r="C77" s="562"/>
      <c r="D77" s="168">
        <f>E77+G77</f>
        <v>2032.7000000000003</v>
      </c>
      <c r="E77" s="168">
        <f t="shared" ref="E77:G77" si="30">E79+E80+E81</f>
        <v>768.50000000000011</v>
      </c>
      <c r="F77" s="168">
        <f t="shared" si="30"/>
        <v>0.5</v>
      </c>
      <c r="G77" s="168">
        <f t="shared" si="30"/>
        <v>1264.2</v>
      </c>
      <c r="H77" s="169">
        <f>H79+H80+H81+H82</f>
        <v>3</v>
      </c>
      <c r="I77" s="169">
        <f>I79+I80+I81+I82</f>
        <v>0.5</v>
      </c>
      <c r="J77" s="169">
        <f t="shared" ref="J77:K77" si="31">J79+J80+J81+J82</f>
        <v>0.1</v>
      </c>
      <c r="K77" s="169">
        <f t="shared" si="31"/>
        <v>2.5</v>
      </c>
      <c r="L77" s="170">
        <f>M77+O77</f>
        <v>2035.7000000000003</v>
      </c>
      <c r="M77" s="170">
        <f>M79+M80+M81+M82</f>
        <v>769.00000000000011</v>
      </c>
      <c r="N77" s="170">
        <f t="shared" ref="N77:O77" si="32">N79+N80+N81+N82</f>
        <v>0.6</v>
      </c>
      <c r="O77" s="170">
        <f t="shared" si="32"/>
        <v>1266.7</v>
      </c>
      <c r="P77" s="399"/>
    </row>
    <row r="78" spans="1:18" x14ac:dyDescent="0.25">
      <c r="A78" s="239"/>
      <c r="B78" s="367" t="s">
        <v>194</v>
      </c>
      <c r="C78" s="565"/>
      <c r="D78" s="176"/>
      <c r="E78" s="176"/>
      <c r="F78" s="176"/>
      <c r="G78" s="176"/>
      <c r="H78" s="177"/>
      <c r="I78" s="177"/>
      <c r="J78" s="177"/>
      <c r="K78" s="177"/>
      <c r="L78" s="178"/>
      <c r="M78" s="178"/>
      <c r="N78" s="178"/>
      <c r="O78" s="178"/>
      <c r="P78" s="399"/>
    </row>
    <row r="79" spans="1:18" ht="15" customHeight="1" x14ac:dyDescent="0.25">
      <c r="A79" s="239"/>
      <c r="B79" s="679" t="s">
        <v>316</v>
      </c>
      <c r="C79" s="208" t="s">
        <v>25</v>
      </c>
      <c r="D79" s="168">
        <f>E79+G79</f>
        <v>1786.6</v>
      </c>
      <c r="E79" s="67">
        <v>547.1</v>
      </c>
      <c r="F79" s="67"/>
      <c r="G79" s="67">
        <v>1239.5</v>
      </c>
      <c r="H79" s="68">
        <f>I79+K79</f>
        <v>0</v>
      </c>
      <c r="I79" s="68"/>
      <c r="J79" s="68"/>
      <c r="K79" s="68"/>
      <c r="L79" s="69">
        <f>M79+O79</f>
        <v>1786.6</v>
      </c>
      <c r="M79" s="69">
        <f t="shared" ref="M79:O81" si="33">E79+I79</f>
        <v>547.1</v>
      </c>
      <c r="N79" s="69">
        <f t="shared" si="33"/>
        <v>0</v>
      </c>
      <c r="O79" s="69">
        <f t="shared" si="33"/>
        <v>1239.5</v>
      </c>
      <c r="P79" s="399"/>
    </row>
    <row r="80" spans="1:18" s="37" customFormat="1" ht="23.25" customHeight="1" x14ac:dyDescent="0.25">
      <c r="A80" s="239"/>
      <c r="B80" s="679"/>
      <c r="C80" s="493" t="s">
        <v>31</v>
      </c>
      <c r="D80" s="168">
        <f>E80+G80</f>
        <v>220.8</v>
      </c>
      <c r="E80" s="67">
        <v>220.8</v>
      </c>
      <c r="F80" s="67"/>
      <c r="G80" s="67"/>
      <c r="H80" s="68">
        <f>I80+K80</f>
        <v>0</v>
      </c>
      <c r="I80" s="68"/>
      <c r="J80" s="68"/>
      <c r="K80" s="68"/>
      <c r="L80" s="69">
        <f>M80+O80</f>
        <v>220.8</v>
      </c>
      <c r="M80" s="69">
        <f t="shared" si="33"/>
        <v>220.8</v>
      </c>
      <c r="N80" s="69">
        <f t="shared" si="33"/>
        <v>0</v>
      </c>
      <c r="O80" s="69">
        <f t="shared" si="33"/>
        <v>0</v>
      </c>
      <c r="P80" s="399"/>
    </row>
    <row r="81" spans="1:16" s="37" customFormat="1" ht="22.5" customHeight="1" x14ac:dyDescent="0.25">
      <c r="A81" s="239"/>
      <c r="B81" s="680" t="s">
        <v>568</v>
      </c>
      <c r="C81" s="208" t="s">
        <v>31</v>
      </c>
      <c r="D81" s="168">
        <f>E81+G81</f>
        <v>25.3</v>
      </c>
      <c r="E81" s="67">
        <v>0.6</v>
      </c>
      <c r="F81" s="67">
        <v>0.5</v>
      </c>
      <c r="G81" s="67">
        <v>24.7</v>
      </c>
      <c r="H81" s="68">
        <f>I81+K81</f>
        <v>0</v>
      </c>
      <c r="I81" s="68"/>
      <c r="J81" s="68"/>
      <c r="K81" s="68"/>
      <c r="L81" s="69">
        <f>M81+O81</f>
        <v>25.3</v>
      </c>
      <c r="M81" s="69">
        <f t="shared" si="33"/>
        <v>0.6</v>
      </c>
      <c r="N81" s="69">
        <f t="shared" si="33"/>
        <v>0.5</v>
      </c>
      <c r="O81" s="69">
        <f t="shared" si="33"/>
        <v>24.7</v>
      </c>
      <c r="P81" s="399"/>
    </row>
    <row r="82" spans="1:16" s="37" customFormat="1" ht="21" customHeight="1" x14ac:dyDescent="0.25">
      <c r="A82" s="311"/>
      <c r="B82" s="681"/>
      <c r="C82" s="564" t="s">
        <v>22</v>
      </c>
      <c r="D82" s="168"/>
      <c r="E82" s="67"/>
      <c r="F82" s="67"/>
      <c r="G82" s="67"/>
      <c r="H82" s="68">
        <f>I82+K82</f>
        <v>3</v>
      </c>
      <c r="I82" s="68">
        <v>0.5</v>
      </c>
      <c r="J82" s="68">
        <v>0.1</v>
      </c>
      <c r="K82" s="68">
        <v>2.5</v>
      </c>
      <c r="L82" s="69">
        <f>M82+O82</f>
        <v>3</v>
      </c>
      <c r="M82" s="69">
        <f t="shared" ref="M82" si="34">E82+I82</f>
        <v>0.5</v>
      </c>
      <c r="N82" s="69">
        <f t="shared" ref="N82" si="35">F82+J82</f>
        <v>0.1</v>
      </c>
      <c r="O82" s="69">
        <f t="shared" ref="O82" si="36">G82+K82</f>
        <v>2.5</v>
      </c>
      <c r="P82" s="399"/>
    </row>
    <row r="83" spans="1:16" x14ac:dyDescent="0.25">
      <c r="A83" s="209" t="s">
        <v>86</v>
      </c>
      <c r="B83" s="87" t="s">
        <v>175</v>
      </c>
      <c r="C83" s="207"/>
      <c r="D83" s="21">
        <f>D77</f>
        <v>2032.7000000000003</v>
      </c>
      <c r="E83" s="21">
        <f t="shared" ref="E83:O83" si="37">E77</f>
        <v>768.50000000000011</v>
      </c>
      <c r="F83" s="21">
        <f t="shared" si="37"/>
        <v>0.5</v>
      </c>
      <c r="G83" s="21">
        <f t="shared" si="37"/>
        <v>1264.2</v>
      </c>
      <c r="H83" s="21">
        <f t="shared" si="37"/>
        <v>3</v>
      </c>
      <c r="I83" s="21">
        <f t="shared" si="37"/>
        <v>0.5</v>
      </c>
      <c r="J83" s="21">
        <f t="shared" si="37"/>
        <v>0.1</v>
      </c>
      <c r="K83" s="21">
        <f t="shared" si="37"/>
        <v>2.5</v>
      </c>
      <c r="L83" s="21">
        <f t="shared" ref="L83" si="38">M83+O83</f>
        <v>2035.7000000000003</v>
      </c>
      <c r="M83" s="21">
        <f t="shared" si="37"/>
        <v>769.00000000000011</v>
      </c>
      <c r="N83" s="21">
        <f t="shared" si="37"/>
        <v>0.6</v>
      </c>
      <c r="O83" s="21">
        <f t="shared" si="37"/>
        <v>1266.7</v>
      </c>
      <c r="P83" s="400"/>
    </row>
    <row r="84" spans="1:16" x14ac:dyDescent="0.25">
      <c r="A84" s="32" t="s">
        <v>87</v>
      </c>
      <c r="B84" s="600" t="s">
        <v>63</v>
      </c>
      <c r="C84" s="601"/>
      <c r="D84" s="601"/>
      <c r="E84" s="601"/>
      <c r="F84" s="601"/>
      <c r="G84" s="601"/>
      <c r="H84" s="601"/>
      <c r="I84" s="601"/>
      <c r="J84" s="601"/>
      <c r="K84" s="601"/>
      <c r="L84" s="601"/>
      <c r="M84" s="601"/>
      <c r="N84" s="601"/>
      <c r="O84" s="602"/>
      <c r="P84" s="385"/>
    </row>
    <row r="85" spans="1:16" x14ac:dyDescent="0.25">
      <c r="A85" s="32" t="s">
        <v>88</v>
      </c>
      <c r="B85" s="17" t="s">
        <v>20</v>
      </c>
      <c r="C85" s="499" t="s">
        <v>32</v>
      </c>
      <c r="D85" s="222">
        <f t="shared" ref="D85" si="39">E85+G85</f>
        <v>119</v>
      </c>
      <c r="E85" s="168"/>
      <c r="F85" s="168"/>
      <c r="G85" s="210">
        <v>119</v>
      </c>
      <c r="H85" s="169">
        <f>I85+K85</f>
        <v>50</v>
      </c>
      <c r="I85" s="169"/>
      <c r="J85" s="169"/>
      <c r="K85" s="332">
        <v>50</v>
      </c>
      <c r="L85" s="170">
        <f t="shared" ref="L85" si="40">M85+O85</f>
        <v>169</v>
      </c>
      <c r="M85" s="170">
        <f t="shared" ref="M85" si="41">E85+I85</f>
        <v>0</v>
      </c>
      <c r="N85" s="170">
        <f t="shared" ref="N85" si="42">F85+J85</f>
        <v>0</v>
      </c>
      <c r="O85" s="170">
        <f t="shared" ref="O85" si="43">G85+K85</f>
        <v>169</v>
      </c>
      <c r="P85" s="399"/>
    </row>
    <row r="86" spans="1:16" ht="26.25" x14ac:dyDescent="0.25">
      <c r="A86" s="40"/>
      <c r="B86" s="387" t="s">
        <v>317</v>
      </c>
      <c r="C86" s="513"/>
      <c r="D86" s="223"/>
      <c r="E86" s="171"/>
      <c r="F86" s="171"/>
      <c r="G86" s="212"/>
      <c r="H86" s="172"/>
      <c r="I86" s="172"/>
      <c r="J86" s="172"/>
      <c r="K86" s="333"/>
      <c r="L86" s="173">
        <f t="shared" ref="L86" si="44">M86+O86</f>
        <v>0</v>
      </c>
      <c r="M86" s="173"/>
      <c r="N86" s="173"/>
      <c r="O86" s="173">
        <f t="shared" ref="O86" si="45">G86+K86</f>
        <v>0</v>
      </c>
      <c r="P86" s="399"/>
    </row>
    <row r="87" spans="1:16" ht="26.25" hidden="1" x14ac:dyDescent="0.25">
      <c r="A87" s="40"/>
      <c r="B87" s="379" t="s">
        <v>442</v>
      </c>
      <c r="C87" s="514" t="s">
        <v>32</v>
      </c>
      <c r="D87" s="327"/>
      <c r="E87" s="327"/>
      <c r="F87" s="327"/>
      <c r="G87" s="327"/>
      <c r="H87" s="172">
        <f>I87+K87</f>
        <v>0</v>
      </c>
      <c r="I87" s="172"/>
      <c r="J87" s="172"/>
      <c r="K87" s="172"/>
      <c r="L87" s="173">
        <f>M87+O87</f>
        <v>0</v>
      </c>
      <c r="M87" s="173">
        <f t="shared" ref="M87:O89" si="46">E87+I87</f>
        <v>0</v>
      </c>
      <c r="N87" s="173">
        <f t="shared" si="46"/>
        <v>0</v>
      </c>
      <c r="O87" s="173">
        <f t="shared" si="46"/>
        <v>0</v>
      </c>
      <c r="P87" s="399"/>
    </row>
    <row r="88" spans="1:16" ht="39" hidden="1" x14ac:dyDescent="0.25">
      <c r="A88" s="40"/>
      <c r="B88" s="380" t="s">
        <v>443</v>
      </c>
      <c r="C88" s="508" t="s">
        <v>32</v>
      </c>
      <c r="D88" s="176"/>
      <c r="E88" s="176"/>
      <c r="F88" s="176"/>
      <c r="G88" s="176"/>
      <c r="H88" s="169">
        <f>I88+K88</f>
        <v>0</v>
      </c>
      <c r="I88" s="172"/>
      <c r="J88" s="172"/>
      <c r="K88" s="172"/>
      <c r="L88" s="170">
        <f>M88+O88</f>
        <v>0</v>
      </c>
      <c r="M88" s="170">
        <f t="shared" si="46"/>
        <v>0</v>
      </c>
      <c r="N88" s="170">
        <f t="shared" si="46"/>
        <v>0</v>
      </c>
      <c r="O88" s="170">
        <f t="shared" si="46"/>
        <v>0</v>
      </c>
      <c r="P88" s="399"/>
    </row>
    <row r="89" spans="1:16" x14ac:dyDescent="0.25">
      <c r="A89" s="32" t="s">
        <v>89</v>
      </c>
      <c r="B89" s="17" t="s">
        <v>70</v>
      </c>
      <c r="C89" s="499" t="s">
        <v>32</v>
      </c>
      <c r="D89" s="222">
        <f>E89+G89</f>
        <v>1.6</v>
      </c>
      <c r="E89" s="168">
        <v>1.6</v>
      </c>
      <c r="F89" s="168">
        <v>1.2</v>
      </c>
      <c r="G89" s="210">
        <f>G91+G92</f>
        <v>0</v>
      </c>
      <c r="H89" s="169">
        <f>I89+K89</f>
        <v>0</v>
      </c>
      <c r="I89" s="211"/>
      <c r="J89" s="169"/>
      <c r="K89" s="332">
        <f>K91+K92</f>
        <v>0</v>
      </c>
      <c r="L89" s="483">
        <f>M89+O89</f>
        <v>1.6</v>
      </c>
      <c r="M89" s="170">
        <f t="shared" si="46"/>
        <v>1.6</v>
      </c>
      <c r="N89" s="170">
        <f t="shared" si="46"/>
        <v>1.2</v>
      </c>
      <c r="O89" s="170">
        <f t="shared" si="46"/>
        <v>0</v>
      </c>
    </row>
    <row r="90" spans="1:16" hidden="1" x14ac:dyDescent="0.25">
      <c r="A90" s="40"/>
      <c r="B90" s="486" t="s">
        <v>194</v>
      </c>
      <c r="C90" s="515"/>
      <c r="D90" s="360"/>
      <c r="E90" s="176"/>
      <c r="F90" s="176"/>
      <c r="G90" s="275"/>
      <c r="H90" s="177"/>
      <c r="I90" s="276"/>
      <c r="J90" s="177"/>
      <c r="K90" s="391"/>
      <c r="L90" s="484"/>
      <c r="M90" s="178"/>
      <c r="N90" s="279"/>
      <c r="O90" s="178"/>
      <c r="P90" s="399"/>
    </row>
    <row r="91" spans="1:16" ht="26.25" hidden="1" x14ac:dyDescent="0.25">
      <c r="A91" s="40"/>
      <c r="B91" s="387" t="s">
        <v>442</v>
      </c>
      <c r="C91" s="500" t="s">
        <v>32</v>
      </c>
      <c r="D91" s="360">
        <f>E91+G91</f>
        <v>0</v>
      </c>
      <c r="E91" s="176"/>
      <c r="F91" s="176"/>
      <c r="G91" s="275"/>
      <c r="H91" s="177">
        <f>I91+K91</f>
        <v>0</v>
      </c>
      <c r="I91" s="389"/>
      <c r="J91" s="68"/>
      <c r="K91" s="482"/>
      <c r="L91" s="484">
        <f>M91+O91</f>
        <v>0</v>
      </c>
      <c r="M91" s="178">
        <f t="shared" ref="M91:O92" si="47">E91+I91</f>
        <v>0</v>
      </c>
      <c r="N91" s="279">
        <f t="shared" si="47"/>
        <v>0</v>
      </c>
      <c r="O91" s="178">
        <f t="shared" si="47"/>
        <v>0</v>
      </c>
      <c r="P91" s="399"/>
    </row>
    <row r="92" spans="1:16" ht="26.25" x14ac:dyDescent="0.25">
      <c r="A92" s="242"/>
      <c r="B92" s="487" t="s">
        <v>533</v>
      </c>
      <c r="C92" s="513"/>
      <c r="D92" s="223"/>
      <c r="E92" s="171"/>
      <c r="F92" s="171"/>
      <c r="G92" s="212"/>
      <c r="H92" s="172">
        <f>I92+K92</f>
        <v>0</v>
      </c>
      <c r="I92" s="213"/>
      <c r="J92" s="172"/>
      <c r="K92" s="333"/>
      <c r="L92" s="485">
        <f>M92+O92</f>
        <v>0</v>
      </c>
      <c r="M92" s="173">
        <f t="shared" si="47"/>
        <v>0</v>
      </c>
      <c r="N92" s="307">
        <f t="shared" si="47"/>
        <v>0</v>
      </c>
      <c r="O92" s="173">
        <f t="shared" si="47"/>
        <v>0</v>
      </c>
      <c r="P92" s="399"/>
    </row>
    <row r="93" spans="1:16" x14ac:dyDescent="0.25">
      <c r="A93" s="464" t="s">
        <v>90</v>
      </c>
      <c r="B93" s="21" t="s">
        <v>176</v>
      </c>
      <c r="C93" s="384"/>
      <c r="D93" s="21">
        <f t="shared" ref="D93:O93" si="48">D85+D89</f>
        <v>120.6</v>
      </c>
      <c r="E93" s="21">
        <f t="shared" si="48"/>
        <v>1.6</v>
      </c>
      <c r="F93" s="21">
        <f t="shared" si="48"/>
        <v>1.2</v>
      </c>
      <c r="G93" s="21">
        <f t="shared" si="48"/>
        <v>119</v>
      </c>
      <c r="H93" s="21">
        <f t="shared" si="48"/>
        <v>50</v>
      </c>
      <c r="I93" s="21">
        <f t="shared" si="48"/>
        <v>0</v>
      </c>
      <c r="J93" s="21">
        <f t="shared" si="48"/>
        <v>0</v>
      </c>
      <c r="K93" s="21">
        <f t="shared" si="48"/>
        <v>50</v>
      </c>
      <c r="L93" s="21">
        <f t="shared" ref="L93" si="49">M93+O93</f>
        <v>170.6</v>
      </c>
      <c r="M93" s="87">
        <f t="shared" si="48"/>
        <v>1.6</v>
      </c>
      <c r="N93" s="87">
        <f t="shared" si="48"/>
        <v>1.2</v>
      </c>
      <c r="O93" s="87">
        <f t="shared" si="48"/>
        <v>169</v>
      </c>
      <c r="P93" s="400"/>
    </row>
    <row r="94" spans="1:16" x14ac:dyDescent="0.25">
      <c r="A94" s="32" t="s">
        <v>91</v>
      </c>
      <c r="B94" s="678" t="s">
        <v>171</v>
      </c>
      <c r="C94" s="601"/>
      <c r="D94" s="601"/>
      <c r="E94" s="601"/>
      <c r="F94" s="601"/>
      <c r="G94" s="601"/>
      <c r="H94" s="601"/>
      <c r="I94" s="601"/>
      <c r="J94" s="601"/>
      <c r="K94" s="601"/>
      <c r="L94" s="601"/>
      <c r="M94" s="601"/>
      <c r="N94" s="601"/>
      <c r="O94" s="602"/>
      <c r="P94" s="385"/>
    </row>
    <row r="95" spans="1:16" x14ac:dyDescent="0.25">
      <c r="A95" s="408" t="s">
        <v>92</v>
      </c>
      <c r="B95" s="29" t="s">
        <v>20</v>
      </c>
      <c r="C95" s="508" t="s">
        <v>51</v>
      </c>
      <c r="D95" s="360">
        <f t="shared" ref="D95" si="50">E95+G95</f>
        <v>979.5</v>
      </c>
      <c r="E95" s="176">
        <f>E98+E99+E100+E102+E97</f>
        <v>172.9</v>
      </c>
      <c r="F95" s="176">
        <f t="shared" ref="F95:G95" si="51">F98+F99+F100+F102+F97</f>
        <v>17.100000000000001</v>
      </c>
      <c r="G95" s="275">
        <f t="shared" si="51"/>
        <v>806.6</v>
      </c>
      <c r="H95" s="169">
        <f t="shared" ref="H95" si="52">I95+K95</f>
        <v>1.2</v>
      </c>
      <c r="I95" s="211">
        <f>I98+I99+I100+I102+I97+I101</f>
        <v>1.2</v>
      </c>
      <c r="J95" s="211">
        <f t="shared" ref="J95:K95" si="53">J98+J99+J100+J102+J97</f>
        <v>0</v>
      </c>
      <c r="K95" s="211">
        <f t="shared" si="53"/>
        <v>0</v>
      </c>
      <c r="L95" s="170">
        <f t="shared" ref="L95" si="54">M95+O95</f>
        <v>980.7</v>
      </c>
      <c r="M95" s="170">
        <f>M98+M99+M100+M102+M97+M101</f>
        <v>174.1</v>
      </c>
      <c r="N95" s="170">
        <f t="shared" ref="N95:O95" si="55">N98+N99+N100+N102+N97</f>
        <v>17.100000000000001</v>
      </c>
      <c r="O95" s="170">
        <f t="shared" si="55"/>
        <v>806.6</v>
      </c>
      <c r="P95" s="399"/>
    </row>
    <row r="96" spans="1:16" x14ac:dyDescent="0.25">
      <c r="A96" s="239"/>
      <c r="B96" s="367" t="s">
        <v>194</v>
      </c>
      <c r="C96" s="509"/>
      <c r="D96" s="360"/>
      <c r="E96" s="176"/>
      <c r="F96" s="176"/>
      <c r="G96" s="275"/>
      <c r="H96" s="177"/>
      <c r="I96" s="276"/>
      <c r="J96" s="177"/>
      <c r="K96" s="177"/>
      <c r="L96" s="178"/>
      <c r="M96" s="178"/>
      <c r="N96" s="178"/>
      <c r="O96" s="178"/>
      <c r="P96" s="399"/>
    </row>
    <row r="97" spans="1:18" ht="26.25" x14ac:dyDescent="0.25">
      <c r="A97" s="239"/>
      <c r="B97" s="563" t="s">
        <v>351</v>
      </c>
      <c r="C97" s="509"/>
      <c r="D97" s="463">
        <f>E97+G97</f>
        <v>3.9</v>
      </c>
      <c r="E97" s="67">
        <v>3.9</v>
      </c>
      <c r="F97" s="67">
        <v>3</v>
      </c>
      <c r="G97" s="67"/>
      <c r="H97" s="436">
        <f t="shared" ref="H97" si="56">I97+K97</f>
        <v>0</v>
      </c>
      <c r="I97" s="68"/>
      <c r="J97" s="68"/>
      <c r="K97" s="68"/>
      <c r="L97" s="437">
        <f t="shared" ref="L97:L100" si="57">M97+O97</f>
        <v>3.9</v>
      </c>
      <c r="M97" s="437">
        <f t="shared" ref="M97:N97" si="58">E97+I97</f>
        <v>3.9</v>
      </c>
      <c r="N97" s="438">
        <f t="shared" si="58"/>
        <v>3</v>
      </c>
      <c r="O97" s="69"/>
      <c r="P97" s="399"/>
    </row>
    <row r="98" spans="1:18" ht="26.25" x14ac:dyDescent="0.25">
      <c r="A98" s="239"/>
      <c r="B98" s="163" t="s">
        <v>501</v>
      </c>
      <c r="C98" s="509"/>
      <c r="D98" s="463">
        <f>E98+G98</f>
        <v>15.8</v>
      </c>
      <c r="E98" s="463">
        <v>15.8</v>
      </c>
      <c r="F98" s="463">
        <v>12.1</v>
      </c>
      <c r="G98" s="463"/>
      <c r="H98" s="172"/>
      <c r="I98" s="172"/>
      <c r="J98" s="172"/>
      <c r="K98" s="333"/>
      <c r="L98" s="437">
        <f t="shared" si="57"/>
        <v>15.8</v>
      </c>
      <c r="M98" s="437">
        <f t="shared" ref="M98:M99" si="59">E98+I98</f>
        <v>15.8</v>
      </c>
      <c r="N98" s="438">
        <f t="shared" ref="N98:O98" si="60">F98+J98</f>
        <v>12.1</v>
      </c>
      <c r="O98" s="438">
        <f t="shared" si="60"/>
        <v>0</v>
      </c>
      <c r="P98" s="399"/>
    </row>
    <row r="99" spans="1:18" s="37" customFormat="1" ht="27" customHeight="1" x14ac:dyDescent="0.25">
      <c r="A99" s="239"/>
      <c r="B99" s="563" t="s">
        <v>317</v>
      </c>
      <c r="C99" s="509"/>
      <c r="D99" s="463">
        <f>E99+G99</f>
        <v>806.6</v>
      </c>
      <c r="E99" s="327"/>
      <c r="F99" s="327"/>
      <c r="G99" s="386">
        <v>806.6</v>
      </c>
      <c r="H99" s="436">
        <f t="shared" ref="H99:H101" si="61">I99+K99</f>
        <v>0</v>
      </c>
      <c r="I99" s="172"/>
      <c r="J99" s="172"/>
      <c r="K99" s="333"/>
      <c r="L99" s="437">
        <f>M99+O99</f>
        <v>806.6</v>
      </c>
      <c r="M99" s="437">
        <f t="shared" si="59"/>
        <v>0</v>
      </c>
      <c r="N99" s="438">
        <f t="shared" ref="N99" si="62">F99+J99</f>
        <v>0</v>
      </c>
      <c r="O99" s="438">
        <f t="shared" ref="O99" si="63">G99+K99</f>
        <v>806.6</v>
      </c>
      <c r="P99" s="340"/>
    </row>
    <row r="100" spans="1:18" s="37" customFormat="1" ht="27" customHeight="1" x14ac:dyDescent="0.25">
      <c r="A100" s="239"/>
      <c r="B100" s="563" t="s">
        <v>442</v>
      </c>
      <c r="C100" s="566"/>
      <c r="D100" s="222">
        <f>E100+G100</f>
        <v>28.9</v>
      </c>
      <c r="E100" s="434">
        <v>28.9</v>
      </c>
      <c r="F100" s="434">
        <v>0.4</v>
      </c>
      <c r="G100" s="435"/>
      <c r="H100" s="436">
        <f t="shared" si="61"/>
        <v>0</v>
      </c>
      <c r="I100" s="436"/>
      <c r="J100" s="436"/>
      <c r="K100" s="436"/>
      <c r="L100" s="437">
        <f t="shared" si="57"/>
        <v>28.9</v>
      </c>
      <c r="M100" s="437">
        <f t="shared" ref="M100" si="64">E100+I100</f>
        <v>28.9</v>
      </c>
      <c r="N100" s="438">
        <f t="shared" ref="N100" si="65">F100+J100</f>
        <v>0.4</v>
      </c>
      <c r="O100" s="438">
        <f t="shared" ref="O100" si="66">G100+K100</f>
        <v>0</v>
      </c>
      <c r="P100" s="340"/>
    </row>
    <row r="101" spans="1:18" s="37" customFormat="1" ht="27" customHeight="1" x14ac:dyDescent="0.25">
      <c r="A101" s="239"/>
      <c r="B101" s="568" t="s">
        <v>604</v>
      </c>
      <c r="C101" s="566"/>
      <c r="D101" s="222"/>
      <c r="E101" s="434"/>
      <c r="F101" s="434"/>
      <c r="G101" s="435"/>
      <c r="H101" s="436">
        <f t="shared" si="61"/>
        <v>1.2</v>
      </c>
      <c r="I101" s="560">
        <v>1.2</v>
      </c>
      <c r="J101" s="559"/>
      <c r="K101" s="560"/>
      <c r="L101" s="437">
        <f t="shared" ref="L101" si="67">M101+O101</f>
        <v>1.2</v>
      </c>
      <c r="M101" s="437">
        <f t="shared" ref="M101" si="68">E101+I101</f>
        <v>1.2</v>
      </c>
      <c r="N101" s="438">
        <f t="shared" ref="N101" si="69">F101+J101</f>
        <v>0</v>
      </c>
      <c r="O101" s="438">
        <f t="shared" ref="O101" si="70">G101+K101</f>
        <v>0</v>
      </c>
      <c r="P101" s="340"/>
    </row>
    <row r="102" spans="1:18" s="37" customFormat="1" x14ac:dyDescent="0.25">
      <c r="A102" s="311"/>
      <c r="B102" s="187" t="s">
        <v>480</v>
      </c>
      <c r="C102" s="567"/>
      <c r="D102" s="222">
        <f>E102+G102</f>
        <v>124.3</v>
      </c>
      <c r="E102" s="328">
        <v>124.3</v>
      </c>
      <c r="F102" s="328">
        <v>1.6</v>
      </c>
      <c r="G102" s="370"/>
      <c r="H102" s="390">
        <f t="shared" ref="H102:H147" si="71">I102+K102</f>
        <v>0</v>
      </c>
      <c r="I102" s="561"/>
      <c r="J102" s="561"/>
      <c r="K102" s="561"/>
      <c r="L102" s="186">
        <f t="shared" ref="L102:L103" si="72">M102+O102</f>
        <v>124.3</v>
      </c>
      <c r="M102" s="186">
        <f t="shared" ref="M102:M106" si="73">E102+I102</f>
        <v>124.3</v>
      </c>
      <c r="N102" s="174">
        <f t="shared" ref="N102:N106" si="74">F102+J102</f>
        <v>1.6</v>
      </c>
      <c r="O102" s="174">
        <f t="shared" ref="O102" si="75">G102+K102</f>
        <v>0</v>
      </c>
      <c r="P102" s="340"/>
    </row>
    <row r="103" spans="1:18" x14ac:dyDescent="0.25">
      <c r="A103" s="40" t="s">
        <v>93</v>
      </c>
      <c r="B103" s="26" t="s">
        <v>55</v>
      </c>
      <c r="C103" s="499" t="s">
        <v>51</v>
      </c>
      <c r="D103" s="210">
        <f t="shared" ref="D103:D106" si="76">E103+G103</f>
        <v>12.6</v>
      </c>
      <c r="E103" s="168">
        <f>E105+E106</f>
        <v>12.6</v>
      </c>
      <c r="F103" s="168">
        <f t="shared" ref="F103:G103" si="77">F105+F106</f>
        <v>9.6000000000000014</v>
      </c>
      <c r="G103" s="168">
        <f t="shared" si="77"/>
        <v>0</v>
      </c>
      <c r="H103" s="226">
        <f t="shared" ref="H103" si="78">I103+K103</f>
        <v>0</v>
      </c>
      <c r="I103" s="169">
        <f>I105+I106</f>
        <v>0</v>
      </c>
      <c r="J103" s="169">
        <f t="shared" ref="J103:K103" si="79">J105+J106</f>
        <v>0</v>
      </c>
      <c r="K103" s="169">
        <f t="shared" si="79"/>
        <v>0</v>
      </c>
      <c r="L103" s="227">
        <f t="shared" si="72"/>
        <v>12.6</v>
      </c>
      <c r="M103" s="474">
        <f>M105+M106</f>
        <v>12.6</v>
      </c>
      <c r="N103" s="474">
        <f t="shared" ref="N103:O103" si="80">N105+N106</f>
        <v>9.6000000000000014</v>
      </c>
      <c r="O103" s="474">
        <f t="shared" si="80"/>
        <v>0</v>
      </c>
      <c r="P103" s="399"/>
    </row>
    <row r="104" spans="1:18" x14ac:dyDescent="0.25">
      <c r="A104" s="40"/>
      <c r="B104" s="367" t="s">
        <v>194</v>
      </c>
      <c r="C104" s="500"/>
      <c r="D104" s="212"/>
      <c r="E104" s="171"/>
      <c r="F104" s="329"/>
      <c r="G104" s="171"/>
      <c r="H104" s="306"/>
      <c r="I104" s="172"/>
      <c r="J104" s="306"/>
      <c r="K104" s="172"/>
      <c r="L104" s="307"/>
      <c r="M104" s="409"/>
      <c r="N104" s="475"/>
      <c r="O104" s="409"/>
      <c r="P104" s="399"/>
    </row>
    <row r="105" spans="1:18" ht="26.25" x14ac:dyDescent="0.25">
      <c r="A105" s="40"/>
      <c r="B105" s="162" t="s">
        <v>533</v>
      </c>
      <c r="C105" s="500"/>
      <c r="D105" s="171">
        <f t="shared" si="76"/>
        <v>2.9</v>
      </c>
      <c r="E105" s="171">
        <v>2.9</v>
      </c>
      <c r="F105" s="171">
        <v>2.2000000000000002</v>
      </c>
      <c r="G105" s="171"/>
      <c r="H105" s="436">
        <f t="shared" ref="H105" si="81">I105+K105</f>
        <v>0</v>
      </c>
      <c r="I105" s="172"/>
      <c r="J105" s="172"/>
      <c r="K105" s="172"/>
      <c r="L105" s="173">
        <f t="shared" ref="L105" si="82">M105+O105</f>
        <v>2.9</v>
      </c>
      <c r="M105" s="409">
        <f t="shared" ref="M105" si="83">E105+I105</f>
        <v>2.9</v>
      </c>
      <c r="N105" s="409">
        <f t="shared" ref="N105" si="84">F105+J105</f>
        <v>2.2000000000000002</v>
      </c>
      <c r="O105" s="409"/>
      <c r="P105" s="399"/>
    </row>
    <row r="106" spans="1:18" ht="26.25" x14ac:dyDescent="0.25">
      <c r="A106" s="40"/>
      <c r="B106" s="162" t="s">
        <v>501</v>
      </c>
      <c r="C106" s="513"/>
      <c r="D106" s="168">
        <f t="shared" si="76"/>
        <v>9.6999999999999993</v>
      </c>
      <c r="E106" s="168">
        <v>9.6999999999999993</v>
      </c>
      <c r="F106" s="168">
        <v>7.4</v>
      </c>
      <c r="G106" s="168"/>
      <c r="H106" s="68"/>
      <c r="I106" s="68"/>
      <c r="J106" s="68"/>
      <c r="K106" s="68"/>
      <c r="L106" s="69">
        <f t="shared" ref="L106" si="85">M106+O106</f>
        <v>9.6999999999999993</v>
      </c>
      <c r="M106" s="476">
        <f t="shared" si="73"/>
        <v>9.6999999999999993</v>
      </c>
      <c r="N106" s="476">
        <f t="shared" si="74"/>
        <v>7.4</v>
      </c>
      <c r="O106" s="476"/>
      <c r="P106" s="399"/>
    </row>
    <row r="107" spans="1:18" x14ac:dyDescent="0.25">
      <c r="A107" s="32" t="s">
        <v>94</v>
      </c>
      <c r="B107" s="29" t="s">
        <v>33</v>
      </c>
      <c r="C107" s="496" t="s">
        <v>51</v>
      </c>
      <c r="D107" s="328">
        <f>E107+G107</f>
        <v>15.7</v>
      </c>
      <c r="E107" s="210">
        <f>E110+E111+E109</f>
        <v>15.7</v>
      </c>
      <c r="F107" s="210">
        <f>F110+F111+F109</f>
        <v>12.100000000000001</v>
      </c>
      <c r="G107" s="210">
        <f t="shared" ref="G107" si="86">G110+G111</f>
        <v>0</v>
      </c>
      <c r="H107" s="169">
        <f t="shared" si="71"/>
        <v>0</v>
      </c>
      <c r="I107" s="332">
        <f>I110+I111+I109</f>
        <v>0</v>
      </c>
      <c r="J107" s="332">
        <f t="shared" ref="J107:K107" si="87">J110+J111+J109</f>
        <v>0</v>
      </c>
      <c r="K107" s="332">
        <f t="shared" si="87"/>
        <v>0</v>
      </c>
      <c r="L107" s="170">
        <f t="shared" ref="L107" si="88">M107+O107</f>
        <v>15.7</v>
      </c>
      <c r="M107" s="477">
        <f>M110+M111+M109</f>
        <v>15.7</v>
      </c>
      <c r="N107" s="477">
        <f>N110+N111+N109</f>
        <v>12.100000000000001</v>
      </c>
      <c r="O107" s="474">
        <f t="shared" ref="O107" si="89">O110+O111</f>
        <v>0</v>
      </c>
      <c r="P107" s="399"/>
    </row>
    <row r="108" spans="1:18" x14ac:dyDescent="0.25">
      <c r="A108" s="40"/>
      <c r="B108" s="367" t="s">
        <v>194</v>
      </c>
      <c r="C108" s="496"/>
      <c r="D108" s="327"/>
      <c r="E108" s="212"/>
      <c r="F108" s="171"/>
      <c r="G108" s="329"/>
      <c r="H108" s="177"/>
      <c r="I108" s="276"/>
      <c r="J108" s="177"/>
      <c r="K108" s="177"/>
      <c r="L108" s="178"/>
      <c r="M108" s="478"/>
      <c r="N108" s="478"/>
      <c r="O108" s="409"/>
      <c r="P108" s="399"/>
    </row>
    <row r="109" spans="1:18" ht="26.25" x14ac:dyDescent="0.25">
      <c r="A109" s="40"/>
      <c r="B109" s="524" t="s">
        <v>351</v>
      </c>
      <c r="C109" s="523"/>
      <c r="D109" s="171">
        <f t="shared" ref="D109:D110" si="90">E109+G109</f>
        <v>3.6</v>
      </c>
      <c r="E109" s="212">
        <v>3.6</v>
      </c>
      <c r="F109" s="67">
        <v>2.8</v>
      </c>
      <c r="G109" s="329"/>
      <c r="H109" s="436">
        <f t="shared" ref="H109:H110" si="91">I109+K109</f>
        <v>0</v>
      </c>
      <c r="I109" s="68"/>
      <c r="J109" s="68"/>
      <c r="K109" s="68"/>
      <c r="L109" s="69">
        <f t="shared" ref="L109:L110" si="92">M109+O109</f>
        <v>3.6</v>
      </c>
      <c r="M109" s="476">
        <f t="shared" ref="M109:M111" si="93">E109+I109</f>
        <v>3.6</v>
      </c>
      <c r="N109" s="476">
        <f t="shared" ref="N109:N110" si="94">F109+J109</f>
        <v>2.8</v>
      </c>
      <c r="O109" s="409"/>
      <c r="P109" s="399"/>
    </row>
    <row r="110" spans="1:18" ht="26.25" x14ac:dyDescent="0.25">
      <c r="A110" s="40"/>
      <c r="B110" s="162" t="s">
        <v>533</v>
      </c>
      <c r="C110" s="500"/>
      <c r="D110" s="171">
        <f t="shared" si="90"/>
        <v>1</v>
      </c>
      <c r="E110" s="171">
        <v>1</v>
      </c>
      <c r="F110" s="171">
        <v>0.8</v>
      </c>
      <c r="G110" s="171"/>
      <c r="H110" s="436">
        <f t="shared" si="91"/>
        <v>0</v>
      </c>
      <c r="I110" s="68"/>
      <c r="J110" s="68"/>
      <c r="K110" s="68"/>
      <c r="L110" s="69">
        <f t="shared" si="92"/>
        <v>1</v>
      </c>
      <c r="M110" s="476">
        <f t="shared" ref="M110" si="95">E110+I110</f>
        <v>1</v>
      </c>
      <c r="N110" s="476">
        <f t="shared" si="94"/>
        <v>0.8</v>
      </c>
      <c r="O110" s="476"/>
      <c r="P110" s="399"/>
    </row>
    <row r="111" spans="1:18" s="37" customFormat="1" ht="26.25" x14ac:dyDescent="0.25">
      <c r="A111" s="242"/>
      <c r="B111" s="162" t="s">
        <v>501</v>
      </c>
      <c r="C111" s="516"/>
      <c r="D111" s="168">
        <f>E111+G111</f>
        <v>11.1</v>
      </c>
      <c r="E111" s="168">
        <v>11.1</v>
      </c>
      <c r="F111" s="168">
        <v>8.5</v>
      </c>
      <c r="G111" s="168"/>
      <c r="H111" s="68">
        <f t="shared" si="71"/>
        <v>0</v>
      </c>
      <c r="I111" s="68"/>
      <c r="J111" s="68"/>
      <c r="K111" s="68"/>
      <c r="L111" s="69">
        <f t="shared" ref="L111" si="96">M111+O111</f>
        <v>11.1</v>
      </c>
      <c r="M111" s="476">
        <f t="shared" si="93"/>
        <v>11.1</v>
      </c>
      <c r="N111" s="476">
        <f t="shared" ref="N111" si="97">F111+J111</f>
        <v>8.5</v>
      </c>
      <c r="O111" s="476">
        <f t="shared" ref="O111" si="98">G111+K111</f>
        <v>0</v>
      </c>
      <c r="P111" s="399"/>
      <c r="Q111" s="214"/>
      <c r="R111" s="215"/>
    </row>
    <row r="112" spans="1:18" x14ac:dyDescent="0.25">
      <c r="A112" s="32" t="s">
        <v>95</v>
      </c>
      <c r="B112" s="35" t="s">
        <v>160</v>
      </c>
      <c r="C112" s="496" t="s">
        <v>51</v>
      </c>
      <c r="D112" s="471">
        <f>E112+G112</f>
        <v>21.4</v>
      </c>
      <c r="E112" s="328">
        <f>SUM(E114:E116)</f>
        <v>21.4</v>
      </c>
      <c r="F112" s="328">
        <f>SUM(F114:F116)</f>
        <v>16.400000000000002</v>
      </c>
      <c r="G112" s="328">
        <f t="shared" ref="G112" si="99">SUM(G115:G116)</f>
        <v>0</v>
      </c>
      <c r="H112" s="211">
        <f t="shared" ref="H112" si="100">I112+K112</f>
        <v>0</v>
      </c>
      <c r="I112" s="473">
        <f>SUM(I114:I116)</f>
        <v>0</v>
      </c>
      <c r="J112" s="473">
        <f t="shared" ref="J112:K112" si="101">SUM(J114:J116)</f>
        <v>0</v>
      </c>
      <c r="K112" s="473">
        <f t="shared" si="101"/>
        <v>0</v>
      </c>
      <c r="L112" s="170">
        <f t="shared" ref="L112" si="102">M112+O112</f>
        <v>21.4</v>
      </c>
      <c r="M112" s="479">
        <f>SUM(M114:M116)</f>
        <v>21.4</v>
      </c>
      <c r="N112" s="479">
        <f t="shared" ref="N112:O112" si="103">SUM(N114:N116)</f>
        <v>16.400000000000002</v>
      </c>
      <c r="O112" s="479">
        <f t="shared" si="103"/>
        <v>0</v>
      </c>
      <c r="P112" s="399"/>
      <c r="Q112" s="205"/>
      <c r="R112" s="98"/>
    </row>
    <row r="113" spans="1:18" x14ac:dyDescent="0.25">
      <c r="A113" s="40"/>
      <c r="B113" s="367" t="s">
        <v>194</v>
      </c>
      <c r="C113" s="496"/>
      <c r="D113" s="386"/>
      <c r="E113" s="327"/>
      <c r="F113" s="472"/>
      <c r="G113" s="327"/>
      <c r="H113" s="276"/>
      <c r="I113" s="177"/>
      <c r="J113" s="177"/>
      <c r="K113" s="177"/>
      <c r="L113" s="178"/>
      <c r="M113" s="478"/>
      <c r="N113" s="478"/>
      <c r="O113" s="478"/>
      <c r="P113" s="399"/>
      <c r="Q113" s="205"/>
      <c r="R113" s="98"/>
    </row>
    <row r="114" spans="1:18" ht="26.25" x14ac:dyDescent="0.25">
      <c r="A114" s="40"/>
      <c r="B114" s="527" t="s">
        <v>351</v>
      </c>
      <c r="C114" s="525"/>
      <c r="D114" s="171">
        <f t="shared" ref="D114:D115" si="104">E114+G114</f>
        <v>3.3</v>
      </c>
      <c r="E114" s="171">
        <v>3.3</v>
      </c>
      <c r="F114" s="472">
        <v>2.5</v>
      </c>
      <c r="G114" s="327"/>
      <c r="H114" s="436">
        <f t="shared" ref="H114:H115" si="105">I114+K114</f>
        <v>0</v>
      </c>
      <c r="I114" s="68"/>
      <c r="J114" s="68"/>
      <c r="K114" s="68"/>
      <c r="L114" s="69">
        <f t="shared" ref="L114:L115" si="106">M114+O114</f>
        <v>3.3</v>
      </c>
      <c r="M114" s="476">
        <f t="shared" ref="M114:O116" si="107">E114+I114</f>
        <v>3.3</v>
      </c>
      <c r="N114" s="476">
        <f t="shared" si="107"/>
        <v>2.5</v>
      </c>
      <c r="O114" s="476"/>
      <c r="P114" s="399"/>
      <c r="Q114" s="205"/>
      <c r="R114" s="98"/>
    </row>
    <row r="115" spans="1:18" ht="26.25" x14ac:dyDescent="0.25">
      <c r="A115" s="40"/>
      <c r="B115" s="162" t="s">
        <v>533</v>
      </c>
      <c r="C115" s="500"/>
      <c r="D115" s="171">
        <f t="shared" si="104"/>
        <v>1.4</v>
      </c>
      <c r="E115" s="171">
        <v>1.4</v>
      </c>
      <c r="F115" s="171">
        <v>1.1000000000000001</v>
      </c>
      <c r="G115" s="171"/>
      <c r="H115" s="436">
        <f t="shared" si="105"/>
        <v>0</v>
      </c>
      <c r="I115" s="68"/>
      <c r="J115" s="68"/>
      <c r="K115" s="68"/>
      <c r="L115" s="69">
        <f t="shared" si="106"/>
        <v>1.4</v>
      </c>
      <c r="M115" s="476">
        <f t="shared" ref="M115" si="108">E115+I115</f>
        <v>1.4</v>
      </c>
      <c r="N115" s="476">
        <f t="shared" ref="N115" si="109">F115+J115</f>
        <v>1.1000000000000001</v>
      </c>
      <c r="O115" s="476"/>
      <c r="P115" s="399"/>
    </row>
    <row r="116" spans="1:18" ht="26.25" x14ac:dyDescent="0.25">
      <c r="A116" s="40"/>
      <c r="B116" s="162" t="s">
        <v>501</v>
      </c>
      <c r="C116" s="517"/>
      <c r="D116" s="328">
        <f>E116+G116</f>
        <v>16.7</v>
      </c>
      <c r="E116" s="328">
        <v>16.7</v>
      </c>
      <c r="F116" s="328">
        <v>12.8</v>
      </c>
      <c r="G116" s="371"/>
      <c r="H116" s="172">
        <f t="shared" si="71"/>
        <v>0</v>
      </c>
      <c r="I116" s="172"/>
      <c r="J116" s="172"/>
      <c r="K116" s="172"/>
      <c r="L116" s="173">
        <f t="shared" ref="L116:L121" si="110">M116+O116</f>
        <v>16.7</v>
      </c>
      <c r="M116" s="409">
        <f t="shared" si="107"/>
        <v>16.7</v>
      </c>
      <c r="N116" s="409">
        <f t="shared" si="107"/>
        <v>12.8</v>
      </c>
      <c r="O116" s="409">
        <f t="shared" si="107"/>
        <v>0</v>
      </c>
      <c r="P116" s="399"/>
      <c r="Q116" s="205"/>
      <c r="R116" s="98"/>
    </row>
    <row r="117" spans="1:18" x14ac:dyDescent="0.25">
      <c r="A117" s="32" t="s">
        <v>96</v>
      </c>
      <c r="B117" s="35" t="s">
        <v>416</v>
      </c>
      <c r="C117" s="495" t="s">
        <v>51</v>
      </c>
      <c r="D117" s="471">
        <f>E117+G117</f>
        <v>11.9</v>
      </c>
      <c r="E117" s="168">
        <f>SUM(E119:E120)</f>
        <v>11.9</v>
      </c>
      <c r="F117" s="168">
        <f t="shared" ref="F117:G117" si="111">SUM(F119:F120)</f>
        <v>9.1</v>
      </c>
      <c r="G117" s="168">
        <f t="shared" si="111"/>
        <v>0</v>
      </c>
      <c r="H117" s="211">
        <f t="shared" si="71"/>
        <v>0</v>
      </c>
      <c r="I117" s="169">
        <f>SUM(I119:I120)</f>
        <v>0</v>
      </c>
      <c r="J117" s="169">
        <f t="shared" ref="J117:K117" si="112">SUM(J119:J120)</f>
        <v>0</v>
      </c>
      <c r="K117" s="169">
        <f t="shared" si="112"/>
        <v>0</v>
      </c>
      <c r="L117" s="170">
        <f t="shared" si="110"/>
        <v>11.9</v>
      </c>
      <c r="M117" s="474">
        <f>SUM(M119:M120)</f>
        <v>11.9</v>
      </c>
      <c r="N117" s="474">
        <f t="shared" ref="N117:O117" si="113">SUM(N119:N120)</f>
        <v>9.1</v>
      </c>
      <c r="O117" s="474">
        <f t="shared" si="113"/>
        <v>0</v>
      </c>
      <c r="P117" s="399"/>
      <c r="Q117" s="205"/>
      <c r="R117" s="98"/>
    </row>
    <row r="118" spans="1:18" x14ac:dyDescent="0.25">
      <c r="A118" s="40"/>
      <c r="B118" s="367" t="s">
        <v>194</v>
      </c>
      <c r="C118" s="496"/>
      <c r="D118" s="386"/>
      <c r="E118" s="171"/>
      <c r="F118" s="329"/>
      <c r="G118" s="171"/>
      <c r="H118" s="276"/>
      <c r="I118" s="278"/>
      <c r="J118" s="177"/>
      <c r="K118" s="278"/>
      <c r="L118" s="178"/>
      <c r="M118" s="399"/>
      <c r="N118" s="478"/>
      <c r="O118" s="480"/>
      <c r="P118" s="399"/>
      <c r="Q118" s="205"/>
      <c r="R118" s="98"/>
    </row>
    <row r="119" spans="1:18" ht="26.25" x14ac:dyDescent="0.25">
      <c r="A119" s="40"/>
      <c r="B119" s="162" t="s">
        <v>533</v>
      </c>
      <c r="C119" s="500"/>
      <c r="D119" s="171">
        <f t="shared" ref="D119" si="114">E119+G119</f>
        <v>3</v>
      </c>
      <c r="E119" s="171">
        <v>3</v>
      </c>
      <c r="F119" s="171">
        <v>2.2999999999999998</v>
      </c>
      <c r="G119" s="171"/>
      <c r="H119" s="436">
        <f t="shared" ref="H119" si="115">I119+K119</f>
        <v>0</v>
      </c>
      <c r="I119" s="68"/>
      <c r="J119" s="68"/>
      <c r="K119" s="68"/>
      <c r="L119" s="69">
        <f t="shared" ref="L119" si="116">M119+O119</f>
        <v>3</v>
      </c>
      <c r="M119" s="69">
        <f t="shared" ref="M119" si="117">E119+I119</f>
        <v>3</v>
      </c>
      <c r="N119" s="69">
        <f t="shared" ref="N119" si="118">F119+J119</f>
        <v>2.2999999999999998</v>
      </c>
      <c r="O119" s="69"/>
      <c r="P119" s="399"/>
    </row>
    <row r="120" spans="1:18" ht="26.25" x14ac:dyDescent="0.25">
      <c r="A120" s="40"/>
      <c r="B120" s="162" t="s">
        <v>501</v>
      </c>
      <c r="C120" s="517"/>
      <c r="D120" s="168">
        <f>E120+G120</f>
        <v>8.9</v>
      </c>
      <c r="E120" s="225">
        <v>8.9</v>
      </c>
      <c r="F120" s="168">
        <v>6.8</v>
      </c>
      <c r="G120" s="277"/>
      <c r="H120" s="172">
        <f t="shared" si="71"/>
        <v>0</v>
      </c>
      <c r="I120" s="306"/>
      <c r="J120" s="172"/>
      <c r="K120" s="306"/>
      <c r="L120" s="170">
        <f t="shared" ref="L120" si="119">M120+O120</f>
        <v>8.9</v>
      </c>
      <c r="M120" s="170">
        <f t="shared" ref="M120" si="120">E120+I120</f>
        <v>8.9</v>
      </c>
      <c r="N120" s="170">
        <f t="shared" ref="N120" si="121">F120+J120</f>
        <v>6.8</v>
      </c>
      <c r="O120" s="170">
        <f t="shared" ref="O120" si="122">G120+K120</f>
        <v>0</v>
      </c>
      <c r="P120" s="399"/>
      <c r="Q120" s="205"/>
      <c r="R120" s="98"/>
    </row>
    <row r="121" spans="1:18" x14ac:dyDescent="0.25">
      <c r="A121" s="32" t="s">
        <v>97</v>
      </c>
      <c r="B121" s="216" t="s">
        <v>152</v>
      </c>
      <c r="C121" s="499" t="s">
        <v>51</v>
      </c>
      <c r="D121" s="471">
        <f>E121+G121</f>
        <v>7.4</v>
      </c>
      <c r="E121" s="168">
        <f>SUM(E123:E124)</f>
        <v>7.4</v>
      </c>
      <c r="F121" s="168">
        <f>SUM(F123:F124)</f>
        <v>5.7</v>
      </c>
      <c r="G121" s="168">
        <f>SUM(G123:G124)</f>
        <v>0</v>
      </c>
      <c r="H121" s="211">
        <f t="shared" ref="H121" si="123">I121+K121</f>
        <v>0</v>
      </c>
      <c r="I121" s="169">
        <f>SUM(I123:I124)</f>
        <v>0</v>
      </c>
      <c r="J121" s="169">
        <f>SUM(J123:J124)</f>
        <v>0</v>
      </c>
      <c r="K121" s="169">
        <f>SUM(K123:K124)</f>
        <v>0</v>
      </c>
      <c r="L121" s="217">
        <f t="shared" si="110"/>
        <v>7.4</v>
      </c>
      <c r="M121" s="474">
        <f>SUM(M123:M124)</f>
        <v>7.4</v>
      </c>
      <c r="N121" s="474">
        <f>SUM(N123:N124)</f>
        <v>5.7</v>
      </c>
      <c r="O121" s="474">
        <f>SUM(O123:O124)</f>
        <v>0</v>
      </c>
      <c r="P121" s="399"/>
      <c r="Q121" s="205"/>
      <c r="R121" s="98"/>
    </row>
    <row r="122" spans="1:18" x14ac:dyDescent="0.25">
      <c r="A122" s="40"/>
      <c r="B122" s="367" t="s">
        <v>194</v>
      </c>
      <c r="C122" s="500"/>
      <c r="D122" s="386"/>
      <c r="E122" s="171"/>
      <c r="F122" s="329"/>
      <c r="G122" s="171"/>
      <c r="H122" s="276"/>
      <c r="I122" s="177"/>
      <c r="J122" s="177"/>
      <c r="K122" s="276"/>
      <c r="L122" s="281"/>
      <c r="M122" s="478"/>
      <c r="N122" s="478"/>
      <c r="O122" s="478"/>
      <c r="P122" s="399"/>
      <c r="Q122" s="205"/>
      <c r="R122" s="98"/>
    </row>
    <row r="123" spans="1:18" ht="26.25" x14ac:dyDescent="0.25">
      <c r="A123" s="40"/>
      <c r="B123" s="162" t="s">
        <v>533</v>
      </c>
      <c r="C123" s="500"/>
      <c r="D123" s="171">
        <f t="shared" ref="D123" si="124">E123+G123</f>
        <v>1</v>
      </c>
      <c r="E123" s="171">
        <v>1</v>
      </c>
      <c r="F123" s="171">
        <v>0.8</v>
      </c>
      <c r="G123" s="171"/>
      <c r="H123" s="436">
        <f t="shared" ref="H123" si="125">I123+K123</f>
        <v>0</v>
      </c>
      <c r="I123" s="68"/>
      <c r="J123" s="68"/>
      <c r="K123" s="68"/>
      <c r="L123" s="69">
        <f t="shared" ref="L123" si="126">M123+O123</f>
        <v>1</v>
      </c>
      <c r="M123" s="476">
        <f t="shared" ref="M123" si="127">E123+I123</f>
        <v>1</v>
      </c>
      <c r="N123" s="476">
        <f t="shared" ref="N123" si="128">F123+J123</f>
        <v>0.8</v>
      </c>
      <c r="O123" s="476"/>
      <c r="P123" s="399"/>
    </row>
    <row r="124" spans="1:18" s="37" customFormat="1" ht="26.25" x14ac:dyDescent="0.25">
      <c r="A124" s="242"/>
      <c r="B124" s="162" t="s">
        <v>501</v>
      </c>
      <c r="C124" s="516"/>
      <c r="D124" s="168">
        <f>E124+G124</f>
        <v>6.4</v>
      </c>
      <c r="E124" s="168">
        <v>6.4</v>
      </c>
      <c r="F124" s="168">
        <v>4.9000000000000004</v>
      </c>
      <c r="G124" s="275"/>
      <c r="H124" s="177">
        <f t="shared" si="71"/>
        <v>0</v>
      </c>
      <c r="I124" s="177"/>
      <c r="J124" s="177"/>
      <c r="K124" s="276"/>
      <c r="L124" s="170">
        <f t="shared" ref="L124" si="129">M124+O124</f>
        <v>6.4</v>
      </c>
      <c r="M124" s="474">
        <f t="shared" ref="M124" si="130">E124+I124</f>
        <v>6.4</v>
      </c>
      <c r="N124" s="474">
        <f t="shared" ref="N124" si="131">F124+J124</f>
        <v>4.9000000000000004</v>
      </c>
      <c r="O124" s="474">
        <f t="shared" ref="O124" si="132">G124+K124</f>
        <v>0</v>
      </c>
      <c r="P124" s="399"/>
      <c r="Q124" s="214"/>
      <c r="R124" s="215"/>
    </row>
    <row r="125" spans="1:18" x14ac:dyDescent="0.25">
      <c r="A125" s="408" t="s">
        <v>98</v>
      </c>
      <c r="B125" s="330" t="s">
        <v>342</v>
      </c>
      <c r="C125" s="499" t="s">
        <v>51</v>
      </c>
      <c r="D125" s="471">
        <f>E125+G125</f>
        <v>16</v>
      </c>
      <c r="E125" s="168">
        <f>SUM(E127:E129)</f>
        <v>16</v>
      </c>
      <c r="F125" s="168">
        <f t="shared" ref="F125:G125" si="133">SUM(F127:F129)</f>
        <v>12.2</v>
      </c>
      <c r="G125" s="168">
        <f t="shared" si="133"/>
        <v>0</v>
      </c>
      <c r="H125" s="211">
        <f t="shared" si="71"/>
        <v>0</v>
      </c>
      <c r="I125" s="169">
        <f>SUM(I127:I129)</f>
        <v>0</v>
      </c>
      <c r="J125" s="169">
        <f t="shared" ref="J125:K125" si="134">SUM(J127:J129)</f>
        <v>0</v>
      </c>
      <c r="K125" s="169">
        <f t="shared" si="134"/>
        <v>0</v>
      </c>
      <c r="L125" s="217">
        <f t="shared" ref="L125" si="135">M125+O125</f>
        <v>16</v>
      </c>
      <c r="M125" s="474">
        <f>SUM(M127:M129)</f>
        <v>16</v>
      </c>
      <c r="N125" s="474">
        <f t="shared" ref="N125:O125" si="136">SUM(N127:N129)</f>
        <v>12.2</v>
      </c>
      <c r="O125" s="474">
        <f t="shared" si="136"/>
        <v>0</v>
      </c>
      <c r="P125" s="399"/>
      <c r="Q125" s="205"/>
      <c r="R125" s="98"/>
    </row>
    <row r="126" spans="1:18" x14ac:dyDescent="0.25">
      <c r="A126" s="239"/>
      <c r="B126" s="367" t="s">
        <v>194</v>
      </c>
      <c r="C126" s="500"/>
      <c r="D126" s="386"/>
      <c r="E126" s="171"/>
      <c r="F126" s="329"/>
      <c r="G126" s="176"/>
      <c r="H126" s="276"/>
      <c r="I126" s="177"/>
      <c r="J126" s="177"/>
      <c r="K126" s="276"/>
      <c r="L126" s="281"/>
      <c r="M126" s="478"/>
      <c r="N126" s="478"/>
      <c r="O126" s="478"/>
      <c r="P126" s="399"/>
      <c r="Q126" s="205"/>
      <c r="R126" s="98"/>
    </row>
    <row r="127" spans="1:18" ht="26.25" x14ac:dyDescent="0.25">
      <c r="A127" s="239"/>
      <c r="B127" s="527" t="s">
        <v>351</v>
      </c>
      <c r="C127" s="526"/>
      <c r="D127" s="171">
        <f t="shared" ref="D127:D128" si="137">E127+G127</f>
        <v>2.2999999999999998</v>
      </c>
      <c r="E127" s="171">
        <v>2.2999999999999998</v>
      </c>
      <c r="F127" s="329">
        <v>1.7</v>
      </c>
      <c r="G127" s="67"/>
      <c r="H127" s="436">
        <f t="shared" ref="H127:H128" si="138">I127+K127</f>
        <v>0</v>
      </c>
      <c r="I127" s="68"/>
      <c r="J127" s="68"/>
      <c r="K127" s="68"/>
      <c r="L127" s="69">
        <f t="shared" ref="L127" si="139">M127+O127</f>
        <v>2.2999999999999998</v>
      </c>
      <c r="M127" s="69">
        <f t="shared" ref="M127" si="140">E127+I127</f>
        <v>2.2999999999999998</v>
      </c>
      <c r="N127" s="69">
        <f t="shared" ref="N127" si="141">F127+J127</f>
        <v>1.7</v>
      </c>
      <c r="O127" s="476"/>
      <c r="P127" s="399"/>
      <c r="Q127" s="205"/>
      <c r="R127" s="98"/>
    </row>
    <row r="128" spans="1:18" ht="26.25" x14ac:dyDescent="0.25">
      <c r="A128" s="40"/>
      <c r="B128" s="162" t="s">
        <v>533</v>
      </c>
      <c r="C128" s="500"/>
      <c r="D128" s="171">
        <f t="shared" si="137"/>
        <v>4.2</v>
      </c>
      <c r="E128" s="171">
        <v>4.2</v>
      </c>
      <c r="F128" s="171">
        <v>3.2</v>
      </c>
      <c r="G128" s="171"/>
      <c r="H128" s="436">
        <f t="shared" si="138"/>
        <v>0</v>
      </c>
      <c r="I128" s="68"/>
      <c r="J128" s="68"/>
      <c r="K128" s="68"/>
      <c r="L128" s="69">
        <f t="shared" ref="L128" si="142">M128+O128</f>
        <v>4.2</v>
      </c>
      <c r="M128" s="69">
        <f t="shared" ref="M128" si="143">E128+I128</f>
        <v>4.2</v>
      </c>
      <c r="N128" s="69">
        <f t="shared" ref="N128" si="144">F128+J128</f>
        <v>3.2</v>
      </c>
      <c r="O128" s="69"/>
      <c r="P128" s="399"/>
    </row>
    <row r="129" spans="1:18" ht="26.25" x14ac:dyDescent="0.25">
      <c r="A129" s="239"/>
      <c r="B129" s="162" t="s">
        <v>501</v>
      </c>
      <c r="C129" s="518"/>
      <c r="D129" s="168">
        <f>E129+G129</f>
        <v>9.5</v>
      </c>
      <c r="E129" s="168">
        <v>9.5</v>
      </c>
      <c r="F129" s="168">
        <v>7.3</v>
      </c>
      <c r="G129" s="275"/>
      <c r="H129" s="177">
        <f t="shared" si="71"/>
        <v>0</v>
      </c>
      <c r="I129" s="177"/>
      <c r="J129" s="177"/>
      <c r="K129" s="276"/>
      <c r="L129" s="281">
        <f>M129+O129</f>
        <v>9.5</v>
      </c>
      <c r="M129" s="178">
        <f t="shared" ref="M129:O130" si="145">E129+I129</f>
        <v>9.5</v>
      </c>
      <c r="N129" s="178">
        <f t="shared" si="145"/>
        <v>7.3</v>
      </c>
      <c r="O129" s="178">
        <f t="shared" si="145"/>
        <v>0</v>
      </c>
      <c r="P129" s="399"/>
      <c r="Q129" s="205"/>
      <c r="R129" s="98"/>
    </row>
    <row r="130" spans="1:18" x14ac:dyDescent="0.25">
      <c r="A130" s="32" t="s">
        <v>99</v>
      </c>
      <c r="B130" s="29" t="s">
        <v>417</v>
      </c>
      <c r="C130" s="495" t="s">
        <v>51</v>
      </c>
      <c r="D130" s="471">
        <f>E130+G130</f>
        <v>13.5</v>
      </c>
      <c r="E130" s="168">
        <f>SUM(E132:E133)</f>
        <v>13.5</v>
      </c>
      <c r="F130" s="168">
        <f t="shared" ref="F130:G130" si="146">SUM(F132:F133)</f>
        <v>10.3</v>
      </c>
      <c r="G130" s="168">
        <f t="shared" si="146"/>
        <v>0</v>
      </c>
      <c r="H130" s="211">
        <f t="shared" si="71"/>
        <v>0</v>
      </c>
      <c r="I130" s="169">
        <f>SUM(I132:I133)</f>
        <v>0</v>
      </c>
      <c r="J130" s="169">
        <f t="shared" ref="J130:K130" si="147">SUM(J132:J133)</f>
        <v>0</v>
      </c>
      <c r="K130" s="169">
        <f t="shared" si="147"/>
        <v>0</v>
      </c>
      <c r="L130" s="170">
        <f>M130+O130</f>
        <v>13.5</v>
      </c>
      <c r="M130" s="170">
        <f t="shared" si="145"/>
        <v>13.5</v>
      </c>
      <c r="N130" s="170">
        <f t="shared" si="145"/>
        <v>10.3</v>
      </c>
      <c r="O130" s="170">
        <f t="shared" si="145"/>
        <v>0</v>
      </c>
      <c r="P130" s="399"/>
      <c r="Q130" s="205"/>
      <c r="R130" s="98"/>
    </row>
    <row r="131" spans="1:18" x14ac:dyDescent="0.25">
      <c r="A131" s="40"/>
      <c r="B131" s="367" t="s">
        <v>194</v>
      </c>
      <c r="C131" s="496"/>
      <c r="D131" s="386"/>
      <c r="E131" s="171"/>
      <c r="F131" s="329"/>
      <c r="G131" s="171"/>
      <c r="H131" s="276"/>
      <c r="I131" s="276"/>
      <c r="J131" s="177"/>
      <c r="K131" s="177"/>
      <c r="L131" s="178"/>
      <c r="M131" s="178"/>
      <c r="N131" s="178"/>
      <c r="O131" s="178"/>
      <c r="P131" s="399"/>
      <c r="Q131" s="205"/>
      <c r="R131" s="98"/>
    </row>
    <row r="132" spans="1:18" ht="26.25" x14ac:dyDescent="0.25">
      <c r="A132" s="40"/>
      <c r="B132" s="162" t="s">
        <v>533</v>
      </c>
      <c r="C132" s="500"/>
      <c r="D132" s="171">
        <f t="shared" ref="D132" si="148">E132+G132</f>
        <v>2.9</v>
      </c>
      <c r="E132" s="171">
        <v>2.9</v>
      </c>
      <c r="F132" s="171">
        <v>2.2000000000000002</v>
      </c>
      <c r="G132" s="171"/>
      <c r="H132" s="436">
        <f t="shared" ref="H132" si="149">I132+K132</f>
        <v>0</v>
      </c>
      <c r="I132" s="68"/>
      <c r="J132" s="68"/>
      <c r="K132" s="68"/>
      <c r="L132" s="69">
        <f t="shared" ref="L132" si="150">M132+O132</f>
        <v>2.9</v>
      </c>
      <c r="M132" s="69">
        <f t="shared" ref="M132" si="151">E132+I132</f>
        <v>2.9</v>
      </c>
      <c r="N132" s="69">
        <f t="shared" ref="N132" si="152">F132+J132</f>
        <v>2.2000000000000002</v>
      </c>
      <c r="O132" s="69"/>
      <c r="P132" s="399"/>
    </row>
    <row r="133" spans="1:18" s="37" customFormat="1" ht="26.25" x14ac:dyDescent="0.25">
      <c r="A133" s="40"/>
      <c r="B133" s="162" t="s">
        <v>501</v>
      </c>
      <c r="C133" s="513"/>
      <c r="D133" s="168">
        <f>E133+G133</f>
        <v>10.6</v>
      </c>
      <c r="E133" s="168">
        <v>10.6</v>
      </c>
      <c r="F133" s="168">
        <v>8.1</v>
      </c>
      <c r="G133" s="275"/>
      <c r="H133" s="177">
        <f t="shared" si="71"/>
        <v>0</v>
      </c>
      <c r="I133" s="276"/>
      <c r="J133" s="177"/>
      <c r="K133" s="177"/>
      <c r="L133" s="170">
        <f t="shared" ref="L133" si="153">M133+O133</f>
        <v>10.6</v>
      </c>
      <c r="M133" s="170">
        <f t="shared" ref="M133" si="154">E133+I133</f>
        <v>10.6</v>
      </c>
      <c r="N133" s="170">
        <f t="shared" ref="N133" si="155">F133+J133</f>
        <v>8.1</v>
      </c>
      <c r="O133" s="170">
        <f t="shared" ref="O133" si="156">G133+K133</f>
        <v>0</v>
      </c>
      <c r="P133" s="399"/>
      <c r="Q133" s="214"/>
      <c r="R133" s="215"/>
    </row>
    <row r="134" spans="1:18" x14ac:dyDescent="0.25">
      <c r="A134" s="32" t="s">
        <v>100</v>
      </c>
      <c r="B134" s="17" t="s">
        <v>418</v>
      </c>
      <c r="C134" s="495" t="s">
        <v>51</v>
      </c>
      <c r="D134" s="471">
        <f>E134+G134</f>
        <v>20</v>
      </c>
      <c r="E134" s="168">
        <f>SUM(E136:E138)</f>
        <v>20</v>
      </c>
      <c r="F134" s="168">
        <f>SUM(F136:F138)</f>
        <v>15.3</v>
      </c>
      <c r="G134" s="168">
        <f t="shared" ref="G134" si="157">SUM(G137:G138)</f>
        <v>0</v>
      </c>
      <c r="H134" s="211">
        <f t="shared" ref="H134" si="158">I134+K134</f>
        <v>0</v>
      </c>
      <c r="I134" s="169">
        <f>SUM(I136:I137)</f>
        <v>0</v>
      </c>
      <c r="J134" s="169">
        <f t="shared" ref="J134:K134" si="159">SUM(J136:J137)</f>
        <v>0</v>
      </c>
      <c r="K134" s="169">
        <f t="shared" si="159"/>
        <v>0</v>
      </c>
      <c r="L134" s="170">
        <f>M134+O134</f>
        <v>20</v>
      </c>
      <c r="M134" s="170">
        <f t="shared" ref="M134" si="160">E134+I134</f>
        <v>20</v>
      </c>
      <c r="N134" s="170">
        <f t="shared" ref="N134" si="161">F134+J134</f>
        <v>15.3</v>
      </c>
      <c r="O134" s="170">
        <f t="shared" ref="O134" si="162">G134+K134</f>
        <v>0</v>
      </c>
      <c r="P134" s="399"/>
      <c r="Q134" s="205"/>
      <c r="R134" s="98"/>
    </row>
    <row r="135" spans="1:18" x14ac:dyDescent="0.25">
      <c r="A135" s="40"/>
      <c r="B135" s="367" t="s">
        <v>194</v>
      </c>
      <c r="C135" s="496"/>
      <c r="D135" s="386"/>
      <c r="E135" s="171"/>
      <c r="F135" s="329"/>
      <c r="G135" s="171"/>
      <c r="H135" s="276"/>
      <c r="I135" s="276"/>
      <c r="J135" s="177"/>
      <c r="K135" s="177"/>
      <c r="L135" s="178"/>
      <c r="M135" s="178"/>
      <c r="N135" s="178"/>
      <c r="O135" s="178"/>
      <c r="P135" s="399"/>
      <c r="Q135" s="205"/>
      <c r="R135" s="98"/>
    </row>
    <row r="136" spans="1:18" ht="26.25" x14ac:dyDescent="0.25">
      <c r="A136" s="40"/>
      <c r="B136" s="527" t="s">
        <v>351</v>
      </c>
      <c r="C136" s="525"/>
      <c r="D136" s="171">
        <f t="shared" ref="D136:D137" si="163">E136+G136</f>
        <v>2.6</v>
      </c>
      <c r="E136" s="171">
        <v>2.6</v>
      </c>
      <c r="F136" s="329">
        <v>2</v>
      </c>
      <c r="G136" s="171"/>
      <c r="H136" s="436">
        <f t="shared" ref="H136:H137" si="164">I136+K136</f>
        <v>0</v>
      </c>
      <c r="I136" s="68"/>
      <c r="J136" s="68"/>
      <c r="K136" s="68"/>
      <c r="L136" s="69">
        <f t="shared" ref="L136" si="165">M136+O136</f>
        <v>2.6</v>
      </c>
      <c r="M136" s="69">
        <f t="shared" ref="M136" si="166">E136+I136</f>
        <v>2.6</v>
      </c>
      <c r="N136" s="69">
        <f t="shared" ref="N136" si="167">F136+J136</f>
        <v>2</v>
      </c>
      <c r="O136" s="69"/>
      <c r="P136" s="399"/>
      <c r="Q136" s="205"/>
      <c r="R136" s="98"/>
    </row>
    <row r="137" spans="1:18" ht="26.25" x14ac:dyDescent="0.25">
      <c r="A137" s="40"/>
      <c r="B137" s="162" t="s">
        <v>533</v>
      </c>
      <c r="C137" s="500"/>
      <c r="D137" s="171">
        <f t="shared" si="163"/>
        <v>3.7</v>
      </c>
      <c r="E137" s="171">
        <v>3.7</v>
      </c>
      <c r="F137" s="171">
        <v>2.8</v>
      </c>
      <c r="G137" s="171"/>
      <c r="H137" s="436">
        <f t="shared" si="164"/>
        <v>0</v>
      </c>
      <c r="I137" s="68"/>
      <c r="J137" s="68"/>
      <c r="K137" s="68"/>
      <c r="L137" s="69">
        <f t="shared" ref="L137" si="168">M137+O137</f>
        <v>3.7</v>
      </c>
      <c r="M137" s="69">
        <f t="shared" ref="M137" si="169">E137+I137</f>
        <v>3.7</v>
      </c>
      <c r="N137" s="69">
        <f t="shared" ref="N137" si="170">F137+J137</f>
        <v>2.8</v>
      </c>
      <c r="O137" s="69"/>
      <c r="P137" s="399"/>
    </row>
    <row r="138" spans="1:18" ht="26.25" x14ac:dyDescent="0.25">
      <c r="A138" s="40"/>
      <c r="B138" s="162" t="s">
        <v>501</v>
      </c>
      <c r="C138" s="513"/>
      <c r="D138" s="168">
        <f>E138+G138</f>
        <v>13.7</v>
      </c>
      <c r="E138" s="168">
        <v>13.7</v>
      </c>
      <c r="F138" s="168">
        <v>10.5</v>
      </c>
      <c r="G138" s="275"/>
      <c r="H138" s="177">
        <f t="shared" si="71"/>
        <v>0</v>
      </c>
      <c r="I138" s="276"/>
      <c r="J138" s="177"/>
      <c r="K138" s="177"/>
      <c r="L138" s="178">
        <f t="shared" ref="L138:L147" si="171">M138+O138</f>
        <v>13.7</v>
      </c>
      <c r="M138" s="178">
        <f t="shared" ref="M138:M148" si="172">E138+I138</f>
        <v>13.7</v>
      </c>
      <c r="N138" s="178">
        <f t="shared" ref="N138:N148" si="173">F138+J138</f>
        <v>10.5</v>
      </c>
      <c r="O138" s="178">
        <f t="shared" ref="O138:O148" si="174">G138+K138</f>
        <v>0</v>
      </c>
      <c r="P138" s="399"/>
      <c r="Q138" s="205"/>
      <c r="R138" s="98"/>
    </row>
    <row r="139" spans="1:18" x14ac:dyDescent="0.25">
      <c r="A139" s="32" t="s">
        <v>101</v>
      </c>
      <c r="B139" s="29" t="s">
        <v>419</v>
      </c>
      <c r="C139" s="496" t="s">
        <v>51</v>
      </c>
      <c r="D139" s="471">
        <f>E139+G139</f>
        <v>12.9</v>
      </c>
      <c r="E139" s="168">
        <f>SUM(E141:E142)</f>
        <v>12.9</v>
      </c>
      <c r="F139" s="168">
        <f t="shared" ref="F139:G139" si="175">SUM(F141:F142)</f>
        <v>9.9</v>
      </c>
      <c r="G139" s="168">
        <f t="shared" si="175"/>
        <v>0</v>
      </c>
      <c r="H139" s="211">
        <f t="shared" si="71"/>
        <v>0</v>
      </c>
      <c r="I139" s="169">
        <f>SUM(I141:I142)</f>
        <v>0</v>
      </c>
      <c r="J139" s="169">
        <f t="shared" ref="J139:K139" si="176">SUM(J141:J142)</f>
        <v>0</v>
      </c>
      <c r="K139" s="169">
        <f t="shared" si="176"/>
        <v>0</v>
      </c>
      <c r="L139" s="170">
        <f>M139+O139</f>
        <v>12.9</v>
      </c>
      <c r="M139" s="170">
        <f t="shared" si="172"/>
        <v>12.9</v>
      </c>
      <c r="N139" s="170">
        <f t="shared" si="173"/>
        <v>9.9</v>
      </c>
      <c r="O139" s="170">
        <f t="shared" si="174"/>
        <v>0</v>
      </c>
      <c r="P139" s="399"/>
      <c r="Q139" s="205"/>
      <c r="R139" s="98"/>
    </row>
    <row r="140" spans="1:18" x14ac:dyDescent="0.25">
      <c r="A140" s="40"/>
      <c r="B140" s="367" t="s">
        <v>194</v>
      </c>
      <c r="C140" s="496"/>
      <c r="D140" s="386"/>
      <c r="E140" s="171"/>
      <c r="F140" s="329"/>
      <c r="G140" s="171"/>
      <c r="H140" s="276"/>
      <c r="I140" s="278"/>
      <c r="J140" s="177"/>
      <c r="K140" s="278"/>
      <c r="L140" s="178"/>
      <c r="M140" s="279"/>
      <c r="N140" s="178"/>
      <c r="O140" s="281"/>
      <c r="P140" s="399"/>
      <c r="Q140" s="205"/>
      <c r="R140" s="98"/>
    </row>
    <row r="141" spans="1:18" ht="26.25" x14ac:dyDescent="0.25">
      <c r="A141" s="40"/>
      <c r="B141" s="162" t="s">
        <v>533</v>
      </c>
      <c r="C141" s="500"/>
      <c r="D141" s="171">
        <f t="shared" ref="D141" si="177">E141+G141</f>
        <v>1.4</v>
      </c>
      <c r="E141" s="171">
        <v>1.4</v>
      </c>
      <c r="F141" s="171">
        <v>1.1000000000000001</v>
      </c>
      <c r="G141" s="171"/>
      <c r="H141" s="436">
        <f t="shared" ref="H141" si="178">I141+K141</f>
        <v>0</v>
      </c>
      <c r="I141" s="68"/>
      <c r="J141" s="68"/>
      <c r="K141" s="68"/>
      <c r="L141" s="69">
        <f t="shared" ref="L141" si="179">M141+O141</f>
        <v>1.4</v>
      </c>
      <c r="M141" s="69">
        <f t="shared" ref="M141" si="180">E141+I141</f>
        <v>1.4</v>
      </c>
      <c r="N141" s="69">
        <f t="shared" ref="N141" si="181">F141+J141</f>
        <v>1.1000000000000001</v>
      </c>
      <c r="O141" s="69"/>
      <c r="P141" s="399"/>
    </row>
    <row r="142" spans="1:18" ht="26.25" x14ac:dyDescent="0.25">
      <c r="A142" s="242"/>
      <c r="B142" s="167" t="s">
        <v>501</v>
      </c>
      <c r="C142" s="517"/>
      <c r="D142" s="168">
        <f>E142+G142</f>
        <v>11.5</v>
      </c>
      <c r="E142" s="168">
        <v>11.5</v>
      </c>
      <c r="F142" s="168">
        <v>8.8000000000000007</v>
      </c>
      <c r="G142" s="277"/>
      <c r="H142" s="172">
        <f t="shared" si="71"/>
        <v>0</v>
      </c>
      <c r="I142" s="306"/>
      <c r="J142" s="172"/>
      <c r="K142" s="306"/>
      <c r="L142" s="173">
        <f t="shared" si="171"/>
        <v>11.5</v>
      </c>
      <c r="M142" s="307">
        <f t="shared" si="172"/>
        <v>11.5</v>
      </c>
      <c r="N142" s="173">
        <f t="shared" si="173"/>
        <v>8.8000000000000007</v>
      </c>
      <c r="O142" s="218">
        <f t="shared" si="174"/>
        <v>0</v>
      </c>
      <c r="P142" s="399"/>
      <c r="Q142" s="205"/>
      <c r="R142" s="98"/>
    </row>
    <row r="143" spans="1:18" x14ac:dyDescent="0.25">
      <c r="A143" s="32" t="s">
        <v>102</v>
      </c>
      <c r="B143" s="35" t="s">
        <v>391</v>
      </c>
      <c r="C143" s="495" t="s">
        <v>51</v>
      </c>
      <c r="D143" s="471">
        <f>E143+G143</f>
        <v>19.8</v>
      </c>
      <c r="E143" s="168">
        <f>SUM(E145:E147)</f>
        <v>19.8</v>
      </c>
      <c r="F143" s="168">
        <f>SUM(F145:F147)</f>
        <v>15.2</v>
      </c>
      <c r="G143" s="168">
        <f t="shared" ref="G143" si="182">SUM(G146:G147)</f>
        <v>0</v>
      </c>
      <c r="H143" s="211">
        <f t="shared" ref="H143" si="183">I143+K143</f>
        <v>0</v>
      </c>
      <c r="I143" s="169">
        <f>SUM(I145:I147)</f>
        <v>0</v>
      </c>
      <c r="J143" s="169">
        <f t="shared" ref="J143:K143" si="184">SUM(J145:J147)</f>
        <v>0</v>
      </c>
      <c r="K143" s="169">
        <f t="shared" si="184"/>
        <v>0</v>
      </c>
      <c r="L143" s="170">
        <f>M143+O143</f>
        <v>19.8</v>
      </c>
      <c r="M143" s="170">
        <f>E143+I143</f>
        <v>19.8</v>
      </c>
      <c r="N143" s="170">
        <f>F143+J143</f>
        <v>15.2</v>
      </c>
      <c r="O143" s="170">
        <f t="shared" ref="O143" si="185">G143+K143</f>
        <v>0</v>
      </c>
      <c r="P143" s="399"/>
      <c r="Q143" s="205"/>
      <c r="R143" s="98"/>
    </row>
    <row r="144" spans="1:18" x14ac:dyDescent="0.25">
      <c r="A144" s="40"/>
      <c r="B144" s="367" t="s">
        <v>194</v>
      </c>
      <c r="C144" s="496"/>
      <c r="D144" s="386"/>
      <c r="E144" s="171"/>
      <c r="F144" s="329"/>
      <c r="G144" s="171"/>
      <c r="H144" s="276"/>
      <c r="I144" s="278"/>
      <c r="J144" s="177"/>
      <c r="K144" s="278"/>
      <c r="L144" s="178"/>
      <c r="M144" s="279"/>
      <c r="N144" s="178"/>
      <c r="O144" s="281"/>
      <c r="P144" s="399"/>
      <c r="Q144" s="205"/>
      <c r="R144" s="98"/>
    </row>
    <row r="145" spans="1:18" ht="26.25" x14ac:dyDescent="0.25">
      <c r="A145" s="40"/>
      <c r="B145" s="527" t="s">
        <v>351</v>
      </c>
      <c r="C145" s="525"/>
      <c r="D145" s="171">
        <f t="shared" ref="D145:D146" si="186">E145+G145</f>
        <v>4.9000000000000004</v>
      </c>
      <c r="E145" s="171">
        <v>4.9000000000000004</v>
      </c>
      <c r="F145" s="329">
        <v>3.8</v>
      </c>
      <c r="G145" s="171"/>
      <c r="H145" s="436">
        <f t="shared" ref="H145:H146" si="187">I145+K145</f>
        <v>0</v>
      </c>
      <c r="I145" s="68"/>
      <c r="J145" s="68"/>
      <c r="K145" s="68"/>
      <c r="L145" s="69">
        <f t="shared" ref="L145" si="188">M145+O145</f>
        <v>4.9000000000000004</v>
      </c>
      <c r="M145" s="69">
        <f t="shared" ref="M145" si="189">E145+I145</f>
        <v>4.9000000000000004</v>
      </c>
      <c r="N145" s="69">
        <f t="shared" ref="N145" si="190">F145+J145</f>
        <v>3.8</v>
      </c>
      <c r="O145" s="69"/>
      <c r="P145" s="399"/>
      <c r="Q145" s="205"/>
      <c r="R145" s="98"/>
    </row>
    <row r="146" spans="1:18" ht="26.25" x14ac:dyDescent="0.25">
      <c r="A146" s="40"/>
      <c r="B146" s="162" t="s">
        <v>533</v>
      </c>
      <c r="C146" s="500"/>
      <c r="D146" s="171">
        <f t="shared" si="186"/>
        <v>1.7</v>
      </c>
      <c r="E146" s="171">
        <v>1.7</v>
      </c>
      <c r="F146" s="171">
        <v>1.3</v>
      </c>
      <c r="G146" s="171"/>
      <c r="H146" s="436">
        <f t="shared" si="187"/>
        <v>0</v>
      </c>
      <c r="I146" s="68"/>
      <c r="J146" s="68"/>
      <c r="K146" s="68"/>
      <c r="L146" s="69">
        <f t="shared" ref="L146" si="191">M146+O146</f>
        <v>1.7</v>
      </c>
      <c r="M146" s="69">
        <f t="shared" ref="M146" si="192">E146+I146</f>
        <v>1.7</v>
      </c>
      <c r="N146" s="69">
        <f t="shared" ref="N146" si="193">F146+J146</f>
        <v>1.3</v>
      </c>
      <c r="O146" s="69"/>
      <c r="P146" s="399"/>
    </row>
    <row r="147" spans="1:18" ht="26.25" x14ac:dyDescent="0.25">
      <c r="A147" s="40"/>
      <c r="B147" s="162" t="s">
        <v>501</v>
      </c>
      <c r="C147" s="517"/>
      <c r="D147" s="168">
        <f>E147+G147</f>
        <v>13.2</v>
      </c>
      <c r="E147" s="168">
        <v>13.2</v>
      </c>
      <c r="F147" s="168">
        <v>10.1</v>
      </c>
      <c r="G147" s="277"/>
      <c r="H147" s="172">
        <f t="shared" si="71"/>
        <v>0</v>
      </c>
      <c r="I147" s="306"/>
      <c r="J147" s="172"/>
      <c r="K147" s="306"/>
      <c r="L147" s="173">
        <f t="shared" si="171"/>
        <v>13.2</v>
      </c>
      <c r="M147" s="307">
        <f t="shared" si="172"/>
        <v>13.2</v>
      </c>
      <c r="N147" s="173">
        <f t="shared" si="173"/>
        <v>10.1</v>
      </c>
      <c r="O147" s="218">
        <f t="shared" si="174"/>
        <v>0</v>
      </c>
      <c r="P147" s="399"/>
      <c r="Q147" s="205"/>
      <c r="R147" s="98"/>
    </row>
    <row r="148" spans="1:18" x14ac:dyDescent="0.25">
      <c r="A148" s="32" t="s">
        <v>103</v>
      </c>
      <c r="B148" s="29" t="s">
        <v>46</v>
      </c>
      <c r="C148" s="664" t="s">
        <v>51</v>
      </c>
      <c r="D148" s="471">
        <f>E148+G148</f>
        <v>5.6</v>
      </c>
      <c r="E148" s="168">
        <f>SUM(E150:E151)</f>
        <v>5.6</v>
      </c>
      <c r="F148" s="168">
        <f t="shared" ref="F148:G148" si="194">SUM(F150:F151)</f>
        <v>4.3</v>
      </c>
      <c r="G148" s="168">
        <f t="shared" si="194"/>
        <v>0</v>
      </c>
      <c r="H148" s="211">
        <f t="shared" ref="H148:H210" si="195">I148+K148</f>
        <v>0</v>
      </c>
      <c r="I148" s="169">
        <f>SUM(I150:I151)</f>
        <v>0</v>
      </c>
      <c r="J148" s="169">
        <f t="shared" ref="J148:K148" si="196">SUM(J150:J151)</f>
        <v>0</v>
      </c>
      <c r="K148" s="169">
        <f t="shared" si="196"/>
        <v>0</v>
      </c>
      <c r="L148" s="170">
        <f>M148+O148</f>
        <v>5.6</v>
      </c>
      <c r="M148" s="170">
        <f t="shared" si="172"/>
        <v>5.6</v>
      </c>
      <c r="N148" s="170">
        <f t="shared" si="173"/>
        <v>4.3</v>
      </c>
      <c r="O148" s="170">
        <f t="shared" si="174"/>
        <v>0</v>
      </c>
      <c r="P148" s="399"/>
      <c r="Q148" s="205"/>
      <c r="R148" s="98"/>
    </row>
    <row r="149" spans="1:18" x14ac:dyDescent="0.25">
      <c r="A149" s="40"/>
      <c r="B149" s="367" t="s">
        <v>194</v>
      </c>
      <c r="C149" s="666"/>
      <c r="D149" s="386"/>
      <c r="E149" s="171"/>
      <c r="F149" s="329"/>
      <c r="G149" s="171"/>
      <c r="H149" s="276"/>
      <c r="I149" s="276"/>
      <c r="J149" s="177"/>
      <c r="K149" s="177"/>
      <c r="L149" s="178"/>
      <c r="M149" s="178"/>
      <c r="N149" s="178"/>
      <c r="O149" s="178"/>
      <c r="P149" s="399"/>
      <c r="Q149" s="205"/>
      <c r="R149" s="98"/>
    </row>
    <row r="150" spans="1:18" ht="26.25" x14ac:dyDescent="0.25">
      <c r="A150" s="40"/>
      <c r="B150" s="162" t="s">
        <v>533</v>
      </c>
      <c r="C150" s="667"/>
      <c r="D150" s="171">
        <f t="shared" ref="D150" si="197">E150+G150</f>
        <v>2</v>
      </c>
      <c r="E150" s="171">
        <v>2</v>
      </c>
      <c r="F150" s="171">
        <v>1.5</v>
      </c>
      <c r="G150" s="171"/>
      <c r="H150" s="436">
        <f t="shared" ref="H150" si="198">I150+K150</f>
        <v>0</v>
      </c>
      <c r="I150" s="68"/>
      <c r="J150" s="68"/>
      <c r="K150" s="68"/>
      <c r="L150" s="69">
        <f t="shared" ref="L150" si="199">M150+O150</f>
        <v>2</v>
      </c>
      <c r="M150" s="69">
        <f t="shared" ref="M150" si="200">E150+I150</f>
        <v>2</v>
      </c>
      <c r="N150" s="69">
        <f t="shared" ref="N150" si="201">F150+J150</f>
        <v>1.5</v>
      </c>
      <c r="O150" s="69"/>
      <c r="P150" s="399"/>
    </row>
    <row r="151" spans="1:18" s="37" customFormat="1" ht="26.25" x14ac:dyDescent="0.25">
      <c r="A151" s="242"/>
      <c r="B151" s="167" t="s">
        <v>501</v>
      </c>
      <c r="C151" s="667"/>
      <c r="D151" s="168">
        <f>E151+G151</f>
        <v>3.6</v>
      </c>
      <c r="E151" s="168">
        <v>3.6</v>
      </c>
      <c r="F151" s="168">
        <v>2.8</v>
      </c>
      <c r="G151" s="275"/>
      <c r="H151" s="177">
        <f t="shared" si="195"/>
        <v>0</v>
      </c>
      <c r="I151" s="276"/>
      <c r="J151" s="177"/>
      <c r="K151" s="177"/>
      <c r="L151" s="170">
        <f t="shared" ref="L151" si="202">M151+O151</f>
        <v>3.6</v>
      </c>
      <c r="M151" s="170">
        <f t="shared" ref="M151" si="203">E151+I151</f>
        <v>3.6</v>
      </c>
      <c r="N151" s="170">
        <f t="shared" ref="N151" si="204">F151+J151</f>
        <v>2.8</v>
      </c>
      <c r="O151" s="170">
        <f t="shared" ref="O151" si="205">G151+K151</f>
        <v>0</v>
      </c>
      <c r="P151" s="399"/>
      <c r="Q151" s="214"/>
      <c r="R151" s="215"/>
    </row>
    <row r="152" spans="1:18" x14ac:dyDescent="0.25">
      <c r="A152" s="32" t="s">
        <v>104</v>
      </c>
      <c r="B152" s="26" t="s">
        <v>43</v>
      </c>
      <c r="C152" s="495" t="s">
        <v>51</v>
      </c>
      <c r="D152" s="471">
        <f>E152+G152</f>
        <v>6.1</v>
      </c>
      <c r="E152" s="168">
        <f>SUM(E154:E155)</f>
        <v>6.1</v>
      </c>
      <c r="F152" s="168">
        <f t="shared" ref="F152:G152" si="206">SUM(F154:F155)</f>
        <v>4.6999999999999993</v>
      </c>
      <c r="G152" s="168">
        <f t="shared" si="206"/>
        <v>0</v>
      </c>
      <c r="H152" s="211">
        <f t="shared" ref="H152" si="207">I152+K152</f>
        <v>0</v>
      </c>
      <c r="I152" s="169">
        <f>SUM(I154:I155)</f>
        <v>0</v>
      </c>
      <c r="J152" s="169">
        <f t="shared" ref="J152:K152" si="208">SUM(J154:J155)</f>
        <v>0</v>
      </c>
      <c r="K152" s="169">
        <f t="shared" si="208"/>
        <v>0</v>
      </c>
      <c r="L152" s="170">
        <f>M152+O152</f>
        <v>6.1</v>
      </c>
      <c r="M152" s="170">
        <f t="shared" ref="M152" si="209">E152+I152</f>
        <v>6.1</v>
      </c>
      <c r="N152" s="170">
        <f t="shared" ref="N152" si="210">F152+J152</f>
        <v>4.6999999999999993</v>
      </c>
      <c r="O152" s="170">
        <f t="shared" ref="O152" si="211">G152+K152</f>
        <v>0</v>
      </c>
      <c r="P152" s="399"/>
      <c r="Q152" s="205"/>
      <c r="R152" s="98"/>
    </row>
    <row r="153" spans="1:18" x14ac:dyDescent="0.25">
      <c r="A153" s="40"/>
      <c r="B153" s="367" t="s">
        <v>194</v>
      </c>
      <c r="C153" s="496"/>
      <c r="D153" s="386"/>
      <c r="E153" s="171"/>
      <c r="F153" s="329"/>
      <c r="G153" s="171"/>
      <c r="H153" s="276"/>
      <c r="I153" s="278"/>
      <c r="J153" s="177"/>
      <c r="K153" s="278"/>
      <c r="L153" s="178"/>
      <c r="M153" s="279"/>
      <c r="N153" s="178"/>
      <c r="O153" s="281"/>
      <c r="P153" s="399"/>
      <c r="Q153" s="205"/>
      <c r="R153" s="98"/>
    </row>
    <row r="154" spans="1:18" ht="26.25" x14ac:dyDescent="0.25">
      <c r="A154" s="40"/>
      <c r="B154" s="162" t="s">
        <v>533</v>
      </c>
      <c r="C154" s="500"/>
      <c r="D154" s="171">
        <f t="shared" ref="D154" si="212">E154+G154</f>
        <v>2.5</v>
      </c>
      <c r="E154" s="171">
        <v>2.5</v>
      </c>
      <c r="F154" s="171">
        <v>1.9</v>
      </c>
      <c r="G154" s="171"/>
      <c r="H154" s="436">
        <f t="shared" ref="H154" si="213">I154+K154</f>
        <v>0</v>
      </c>
      <c r="I154" s="68"/>
      <c r="J154" s="68"/>
      <c r="K154" s="68"/>
      <c r="L154" s="69">
        <f t="shared" ref="L154" si="214">M154+O154</f>
        <v>2.5</v>
      </c>
      <c r="M154" s="69">
        <f t="shared" ref="M154" si="215">E154+I154</f>
        <v>2.5</v>
      </c>
      <c r="N154" s="69">
        <f t="shared" ref="N154" si="216">F154+J154</f>
        <v>1.9</v>
      </c>
      <c r="O154" s="69"/>
      <c r="P154" s="399"/>
    </row>
    <row r="155" spans="1:18" ht="26.25" x14ac:dyDescent="0.25">
      <c r="A155" s="40"/>
      <c r="B155" s="162" t="s">
        <v>501</v>
      </c>
      <c r="C155" s="517"/>
      <c r="D155" s="168">
        <f>E155+G155</f>
        <v>3.6</v>
      </c>
      <c r="E155" s="168">
        <v>3.6</v>
      </c>
      <c r="F155" s="168">
        <v>2.8</v>
      </c>
      <c r="G155" s="277"/>
      <c r="H155" s="172">
        <f t="shared" si="195"/>
        <v>0</v>
      </c>
      <c r="I155" s="306"/>
      <c r="J155" s="172"/>
      <c r="K155" s="306"/>
      <c r="L155" s="173">
        <f>M155+O155</f>
        <v>3.6</v>
      </c>
      <c r="M155" s="307">
        <f t="shared" ref="M155:O156" si="217">E155+I155</f>
        <v>3.6</v>
      </c>
      <c r="N155" s="173">
        <f t="shared" si="217"/>
        <v>2.8</v>
      </c>
      <c r="O155" s="218">
        <f t="shared" si="217"/>
        <v>0</v>
      </c>
      <c r="P155" s="399"/>
      <c r="Q155" s="205"/>
      <c r="R155" s="98"/>
    </row>
    <row r="156" spans="1:18" x14ac:dyDescent="0.25">
      <c r="A156" s="32" t="s">
        <v>105</v>
      </c>
      <c r="B156" s="29" t="s">
        <v>45</v>
      </c>
      <c r="C156" s="664" t="s">
        <v>51</v>
      </c>
      <c r="D156" s="471">
        <f>E156+G156</f>
        <v>5</v>
      </c>
      <c r="E156" s="168">
        <f>SUM(E158:E159)</f>
        <v>5</v>
      </c>
      <c r="F156" s="168">
        <f t="shared" ref="F156:G156" si="218">SUM(F158:F159)</f>
        <v>3.9</v>
      </c>
      <c r="G156" s="168">
        <f t="shared" si="218"/>
        <v>0</v>
      </c>
      <c r="H156" s="211">
        <f t="shared" si="195"/>
        <v>0</v>
      </c>
      <c r="I156" s="169">
        <f>SUM(I158:I159)</f>
        <v>0</v>
      </c>
      <c r="J156" s="169">
        <f t="shared" ref="J156:K156" si="219">SUM(J158:J159)</f>
        <v>0</v>
      </c>
      <c r="K156" s="169">
        <f t="shared" si="219"/>
        <v>0</v>
      </c>
      <c r="L156" s="170">
        <f>M156+O156</f>
        <v>5</v>
      </c>
      <c r="M156" s="170">
        <f t="shared" si="217"/>
        <v>5</v>
      </c>
      <c r="N156" s="170">
        <f t="shared" si="217"/>
        <v>3.9</v>
      </c>
      <c r="O156" s="170">
        <f t="shared" si="217"/>
        <v>0</v>
      </c>
      <c r="P156" s="399"/>
      <c r="Q156" s="205"/>
      <c r="R156" s="98"/>
    </row>
    <row r="157" spans="1:18" x14ac:dyDescent="0.25">
      <c r="A157" s="40"/>
      <c r="B157" s="367" t="s">
        <v>194</v>
      </c>
      <c r="C157" s="666"/>
      <c r="D157" s="386"/>
      <c r="E157" s="171"/>
      <c r="F157" s="329"/>
      <c r="G157" s="171"/>
      <c r="H157" s="276"/>
      <c r="I157" s="276"/>
      <c r="J157" s="177"/>
      <c r="K157" s="177"/>
      <c r="L157" s="178"/>
      <c r="M157" s="178"/>
      <c r="N157" s="178"/>
      <c r="O157" s="178"/>
      <c r="P157" s="399"/>
      <c r="Q157" s="205"/>
      <c r="R157" s="98"/>
    </row>
    <row r="158" spans="1:18" ht="26.25" x14ac:dyDescent="0.25">
      <c r="A158" s="40"/>
      <c r="B158" s="162" t="s">
        <v>533</v>
      </c>
      <c r="C158" s="667"/>
      <c r="D158" s="171">
        <f t="shared" ref="D158" si="220">E158+G158</f>
        <v>1.4</v>
      </c>
      <c r="E158" s="171">
        <v>1.4</v>
      </c>
      <c r="F158" s="171">
        <v>1.1000000000000001</v>
      </c>
      <c r="G158" s="171"/>
      <c r="H158" s="436">
        <f t="shared" ref="H158" si="221">I158+K158</f>
        <v>0</v>
      </c>
      <c r="I158" s="68"/>
      <c r="J158" s="68"/>
      <c r="K158" s="68"/>
      <c r="L158" s="69">
        <f t="shared" ref="L158" si="222">M158+O158</f>
        <v>1.4</v>
      </c>
      <c r="M158" s="69">
        <f t="shared" ref="M158" si="223">E158+I158</f>
        <v>1.4</v>
      </c>
      <c r="N158" s="69">
        <f t="shared" ref="N158" si="224">F158+J158</f>
        <v>1.1000000000000001</v>
      </c>
      <c r="O158" s="69"/>
      <c r="P158" s="399"/>
    </row>
    <row r="159" spans="1:18" s="37" customFormat="1" ht="26.25" x14ac:dyDescent="0.25">
      <c r="A159" s="242"/>
      <c r="B159" s="162" t="s">
        <v>501</v>
      </c>
      <c r="C159" s="668"/>
      <c r="D159" s="168">
        <f>E159+G159</f>
        <v>3.6</v>
      </c>
      <c r="E159" s="168">
        <v>3.6</v>
      </c>
      <c r="F159" s="168">
        <v>2.8</v>
      </c>
      <c r="G159" s="275"/>
      <c r="H159" s="172">
        <f t="shared" si="195"/>
        <v>0</v>
      </c>
      <c r="I159" s="213"/>
      <c r="J159" s="172"/>
      <c r="K159" s="172"/>
      <c r="L159" s="170">
        <f t="shared" ref="L159" si="225">M159+O159</f>
        <v>3.6</v>
      </c>
      <c r="M159" s="170">
        <f t="shared" ref="M159" si="226">E159+I159</f>
        <v>3.6</v>
      </c>
      <c r="N159" s="170">
        <f t="shared" ref="N159" si="227">F159+J159</f>
        <v>2.8</v>
      </c>
      <c r="O159" s="170">
        <f t="shared" ref="O159" si="228">G159+K159</f>
        <v>0</v>
      </c>
      <c r="P159" s="399"/>
      <c r="Q159" s="214"/>
      <c r="R159" s="215"/>
    </row>
    <row r="160" spans="1:18" x14ac:dyDescent="0.25">
      <c r="A160" s="32" t="s">
        <v>106</v>
      </c>
      <c r="B160" s="29" t="s">
        <v>165</v>
      </c>
      <c r="C160" s="664" t="s">
        <v>51</v>
      </c>
      <c r="D160" s="471">
        <f>E160+G160</f>
        <v>9.1</v>
      </c>
      <c r="E160" s="168">
        <f>SUM(E162:E163)</f>
        <v>9.1</v>
      </c>
      <c r="F160" s="168">
        <f t="shared" ref="F160:G160" si="229">SUM(F162:F163)</f>
        <v>6.9</v>
      </c>
      <c r="G160" s="168">
        <f t="shared" si="229"/>
        <v>0</v>
      </c>
      <c r="H160" s="211">
        <f t="shared" si="195"/>
        <v>0</v>
      </c>
      <c r="I160" s="169">
        <f>SUM(I162:I163)</f>
        <v>0</v>
      </c>
      <c r="J160" s="169">
        <f t="shared" ref="J160:K160" si="230">SUM(J162:J163)</f>
        <v>0</v>
      </c>
      <c r="K160" s="169">
        <f t="shared" si="230"/>
        <v>0</v>
      </c>
      <c r="L160" s="170">
        <f>M160+O160</f>
        <v>9.1</v>
      </c>
      <c r="M160" s="170">
        <f>E160+I160</f>
        <v>9.1</v>
      </c>
      <c r="N160" s="170">
        <f>F160+J160</f>
        <v>6.9</v>
      </c>
      <c r="O160" s="170">
        <f>G160+K160</f>
        <v>0</v>
      </c>
      <c r="P160" s="399"/>
      <c r="Q160" s="205"/>
      <c r="R160" s="98"/>
    </row>
    <row r="161" spans="1:18" x14ac:dyDescent="0.25">
      <c r="A161" s="40"/>
      <c r="B161" s="367" t="s">
        <v>194</v>
      </c>
      <c r="C161" s="666"/>
      <c r="D161" s="386"/>
      <c r="E161" s="171"/>
      <c r="F161" s="329"/>
      <c r="G161" s="171"/>
      <c r="H161" s="276"/>
      <c r="I161" s="276"/>
      <c r="J161" s="177"/>
      <c r="K161" s="177"/>
      <c r="L161" s="178"/>
      <c r="M161" s="178"/>
      <c r="N161" s="178"/>
      <c r="O161" s="178"/>
      <c r="P161" s="399"/>
      <c r="Q161" s="205"/>
      <c r="R161" s="98"/>
    </row>
    <row r="162" spans="1:18" ht="26.25" x14ac:dyDescent="0.25">
      <c r="A162" s="40"/>
      <c r="B162" s="162" t="s">
        <v>533</v>
      </c>
      <c r="C162" s="667"/>
      <c r="D162" s="171">
        <f t="shared" ref="D162" si="231">E162+G162</f>
        <v>2.5</v>
      </c>
      <c r="E162" s="171">
        <v>2.5</v>
      </c>
      <c r="F162" s="171">
        <v>1.9</v>
      </c>
      <c r="G162" s="171"/>
      <c r="H162" s="436">
        <f t="shared" ref="H162" si="232">I162+K162</f>
        <v>0</v>
      </c>
      <c r="I162" s="68"/>
      <c r="J162" s="68"/>
      <c r="K162" s="68"/>
      <c r="L162" s="69">
        <f t="shared" ref="L162" si="233">M162+O162</f>
        <v>2.5</v>
      </c>
      <c r="M162" s="69">
        <f t="shared" ref="M162" si="234">E162+I162</f>
        <v>2.5</v>
      </c>
      <c r="N162" s="69">
        <f t="shared" ref="N162" si="235">F162+J162</f>
        <v>1.9</v>
      </c>
      <c r="O162" s="69"/>
      <c r="P162" s="399"/>
    </row>
    <row r="163" spans="1:18" s="37" customFormat="1" ht="26.25" x14ac:dyDescent="0.25">
      <c r="A163" s="242"/>
      <c r="B163" s="162" t="s">
        <v>501</v>
      </c>
      <c r="C163" s="668"/>
      <c r="D163" s="168">
        <f>E163+G163</f>
        <v>6.6</v>
      </c>
      <c r="E163" s="168">
        <v>6.6</v>
      </c>
      <c r="F163" s="168">
        <v>5</v>
      </c>
      <c r="G163" s="275"/>
      <c r="H163" s="172">
        <f t="shared" si="195"/>
        <v>0</v>
      </c>
      <c r="I163" s="213"/>
      <c r="J163" s="172"/>
      <c r="K163" s="172"/>
      <c r="L163" s="170">
        <f t="shared" ref="L163" si="236">M163+O163</f>
        <v>6.6</v>
      </c>
      <c r="M163" s="170">
        <f t="shared" ref="M163" si="237">E163+I163</f>
        <v>6.6</v>
      </c>
      <c r="N163" s="170">
        <f t="shared" ref="N163" si="238">F163+J163</f>
        <v>5</v>
      </c>
      <c r="O163" s="170">
        <f t="shared" ref="O163" si="239">G163+K163</f>
        <v>0</v>
      </c>
      <c r="P163" s="399"/>
      <c r="Q163" s="214"/>
      <c r="R163" s="215"/>
    </row>
    <row r="164" spans="1:18" x14ac:dyDescent="0.25">
      <c r="A164" s="32" t="s">
        <v>107</v>
      </c>
      <c r="B164" s="29" t="s">
        <v>44</v>
      </c>
      <c r="C164" s="664" t="s">
        <v>51</v>
      </c>
      <c r="D164" s="471">
        <f>E164+G164</f>
        <v>4.2</v>
      </c>
      <c r="E164" s="168">
        <f>SUM(E166:E167)</f>
        <v>4.2</v>
      </c>
      <c r="F164" s="168">
        <f t="shared" ref="F164:G164" si="240">SUM(F166:F167)</f>
        <v>3.2</v>
      </c>
      <c r="G164" s="168">
        <f t="shared" si="240"/>
        <v>0</v>
      </c>
      <c r="H164" s="211">
        <f t="shared" si="195"/>
        <v>0</v>
      </c>
      <c r="I164" s="169">
        <f>SUM(I166:I167)</f>
        <v>0</v>
      </c>
      <c r="J164" s="169">
        <f t="shared" ref="J164:K164" si="241">SUM(J166:J167)</f>
        <v>0</v>
      </c>
      <c r="K164" s="169">
        <f t="shared" si="241"/>
        <v>0</v>
      </c>
      <c r="L164" s="170">
        <f>M164+O164</f>
        <v>4.2</v>
      </c>
      <c r="M164" s="170">
        <f>E164+I164</f>
        <v>4.2</v>
      </c>
      <c r="N164" s="170">
        <f>F164+J164</f>
        <v>3.2</v>
      </c>
      <c r="O164" s="170">
        <f>G164+K164</f>
        <v>0</v>
      </c>
      <c r="P164" s="399"/>
      <c r="Q164" s="205"/>
      <c r="R164" s="98"/>
    </row>
    <row r="165" spans="1:18" x14ac:dyDescent="0.25">
      <c r="A165" s="40"/>
      <c r="B165" s="367" t="s">
        <v>194</v>
      </c>
      <c r="C165" s="666"/>
      <c r="D165" s="386"/>
      <c r="E165" s="171"/>
      <c r="F165" s="329"/>
      <c r="G165" s="171"/>
      <c r="H165" s="276"/>
      <c r="I165" s="276"/>
      <c r="J165" s="177"/>
      <c r="K165" s="177"/>
      <c r="L165" s="178"/>
      <c r="M165" s="178"/>
      <c r="N165" s="178"/>
      <c r="O165" s="178"/>
      <c r="P165" s="399"/>
      <c r="Q165" s="205"/>
      <c r="R165" s="98"/>
    </row>
    <row r="166" spans="1:18" ht="26.25" x14ac:dyDescent="0.25">
      <c r="A166" s="40"/>
      <c r="B166" s="162" t="s">
        <v>533</v>
      </c>
      <c r="C166" s="667"/>
      <c r="D166" s="171">
        <f t="shared" ref="D166" si="242">E166+G166</f>
        <v>1.8</v>
      </c>
      <c r="E166" s="171">
        <v>1.8</v>
      </c>
      <c r="F166" s="171">
        <v>1.4</v>
      </c>
      <c r="G166" s="171"/>
      <c r="H166" s="436">
        <f t="shared" ref="H166" si="243">I166+K166</f>
        <v>0</v>
      </c>
      <c r="I166" s="68"/>
      <c r="J166" s="68"/>
      <c r="K166" s="68"/>
      <c r="L166" s="69">
        <f t="shared" ref="L166" si="244">M166+O166</f>
        <v>1.8</v>
      </c>
      <c r="M166" s="69">
        <f t="shared" ref="M166" si="245">E166+I166</f>
        <v>1.8</v>
      </c>
      <c r="N166" s="69">
        <f t="shared" ref="N166" si="246">F166+J166</f>
        <v>1.4</v>
      </c>
      <c r="O166" s="69"/>
      <c r="P166" s="399"/>
    </row>
    <row r="167" spans="1:18" s="37" customFormat="1" ht="26.25" x14ac:dyDescent="0.25">
      <c r="A167" s="242"/>
      <c r="B167" s="162" t="s">
        <v>501</v>
      </c>
      <c r="C167" s="668"/>
      <c r="D167" s="168">
        <f>E167+G167</f>
        <v>2.4</v>
      </c>
      <c r="E167" s="168">
        <v>2.4</v>
      </c>
      <c r="F167" s="168">
        <v>1.8</v>
      </c>
      <c r="G167" s="275"/>
      <c r="H167" s="172">
        <f t="shared" si="195"/>
        <v>0</v>
      </c>
      <c r="I167" s="213"/>
      <c r="J167" s="172"/>
      <c r="K167" s="172"/>
      <c r="L167" s="170">
        <f t="shared" ref="L167" si="247">M167+O167</f>
        <v>2.4</v>
      </c>
      <c r="M167" s="170">
        <f t="shared" ref="M167" si="248">E167+I167</f>
        <v>2.4</v>
      </c>
      <c r="N167" s="170">
        <f t="shared" ref="N167" si="249">F167+J167</f>
        <v>1.8</v>
      </c>
      <c r="O167" s="170">
        <f t="shared" ref="O167" si="250">G167+K167</f>
        <v>0</v>
      </c>
      <c r="P167" s="399"/>
      <c r="Q167" s="214"/>
      <c r="R167" s="215"/>
    </row>
    <row r="168" spans="1:18" x14ac:dyDescent="0.25">
      <c r="A168" s="32" t="s">
        <v>108</v>
      </c>
      <c r="B168" s="29" t="s">
        <v>47</v>
      </c>
      <c r="C168" s="664" t="s">
        <v>51</v>
      </c>
      <c r="D168" s="471">
        <f>E168+G168</f>
        <v>10.7</v>
      </c>
      <c r="E168" s="168">
        <f>SUM(E170:E172)</f>
        <v>10.7</v>
      </c>
      <c r="F168" s="168">
        <f t="shared" ref="F168:G168" si="251">SUM(F170:F172)</f>
        <v>8.1999999999999993</v>
      </c>
      <c r="G168" s="168">
        <f t="shared" si="251"/>
        <v>0</v>
      </c>
      <c r="H168" s="211">
        <f t="shared" si="195"/>
        <v>0</v>
      </c>
      <c r="I168" s="169">
        <f>SUM(I170:I172)</f>
        <v>0</v>
      </c>
      <c r="J168" s="169">
        <f t="shared" ref="J168:K168" si="252">SUM(J170:J172)</f>
        <v>0</v>
      </c>
      <c r="K168" s="169">
        <f t="shared" si="252"/>
        <v>0</v>
      </c>
      <c r="L168" s="170">
        <f>M168+O168</f>
        <v>10.7</v>
      </c>
      <c r="M168" s="170">
        <f>E168+I168</f>
        <v>10.7</v>
      </c>
      <c r="N168" s="170">
        <f>F168+J168</f>
        <v>8.1999999999999993</v>
      </c>
      <c r="O168" s="170">
        <f>G168+K168</f>
        <v>0</v>
      </c>
      <c r="P168" s="399"/>
      <c r="Q168" s="205"/>
      <c r="R168" s="98"/>
    </row>
    <row r="169" spans="1:18" x14ac:dyDescent="0.25">
      <c r="A169" s="40"/>
      <c r="B169" s="367" t="s">
        <v>194</v>
      </c>
      <c r="C169" s="666"/>
      <c r="D169" s="386"/>
      <c r="E169" s="171"/>
      <c r="F169" s="329"/>
      <c r="G169" s="171"/>
      <c r="H169" s="276"/>
      <c r="I169" s="276"/>
      <c r="J169" s="177"/>
      <c r="K169" s="177"/>
      <c r="L169" s="178"/>
      <c r="M169" s="178"/>
      <c r="N169" s="178"/>
      <c r="O169" s="178"/>
      <c r="P169" s="399"/>
      <c r="Q169" s="205"/>
      <c r="R169" s="98"/>
    </row>
    <row r="170" spans="1:18" ht="26.25" x14ac:dyDescent="0.25">
      <c r="A170" s="40"/>
      <c r="B170" s="527" t="s">
        <v>351</v>
      </c>
      <c r="C170" s="666"/>
      <c r="D170" s="171">
        <f t="shared" ref="D170:D171" si="253">E170+G170</f>
        <v>4</v>
      </c>
      <c r="E170" s="171">
        <v>4</v>
      </c>
      <c r="F170" s="329">
        <v>3.1</v>
      </c>
      <c r="G170" s="171"/>
      <c r="H170" s="436">
        <f t="shared" ref="H170:H171" si="254">I170+K170</f>
        <v>0</v>
      </c>
      <c r="I170" s="68"/>
      <c r="J170" s="68"/>
      <c r="K170" s="68"/>
      <c r="L170" s="69">
        <f t="shared" ref="L170" si="255">M170+O170</f>
        <v>4</v>
      </c>
      <c r="M170" s="69">
        <f t="shared" ref="M170" si="256">E170+I170</f>
        <v>4</v>
      </c>
      <c r="N170" s="69">
        <f t="shared" ref="N170" si="257">F170+J170</f>
        <v>3.1</v>
      </c>
      <c r="O170" s="69"/>
      <c r="P170" s="399"/>
      <c r="Q170" s="205"/>
      <c r="R170" s="98"/>
    </row>
    <row r="171" spans="1:18" ht="26.25" x14ac:dyDescent="0.25">
      <c r="A171" s="40"/>
      <c r="B171" s="162" t="s">
        <v>533</v>
      </c>
      <c r="C171" s="667"/>
      <c r="D171" s="171">
        <f t="shared" si="253"/>
        <v>1.6</v>
      </c>
      <c r="E171" s="171">
        <v>1.6</v>
      </c>
      <c r="F171" s="171">
        <v>1.2</v>
      </c>
      <c r="G171" s="171"/>
      <c r="H171" s="436">
        <f t="shared" si="254"/>
        <v>0</v>
      </c>
      <c r="I171" s="68"/>
      <c r="J171" s="68"/>
      <c r="K171" s="68"/>
      <c r="L171" s="69">
        <f t="shared" ref="L171" si="258">M171+O171</f>
        <v>1.6</v>
      </c>
      <c r="M171" s="69">
        <f t="shared" ref="M171" si="259">E171+I171</f>
        <v>1.6</v>
      </c>
      <c r="N171" s="69">
        <f t="shared" ref="N171" si="260">F171+J171</f>
        <v>1.2</v>
      </c>
      <c r="O171" s="69"/>
      <c r="P171" s="399"/>
    </row>
    <row r="172" spans="1:18" s="37" customFormat="1" ht="26.25" x14ac:dyDescent="0.25">
      <c r="A172" s="242"/>
      <c r="B172" s="162" t="s">
        <v>501</v>
      </c>
      <c r="C172" s="668"/>
      <c r="D172" s="168">
        <f>E172+G172</f>
        <v>5.0999999999999996</v>
      </c>
      <c r="E172" s="168">
        <v>5.0999999999999996</v>
      </c>
      <c r="F172" s="168">
        <v>3.9</v>
      </c>
      <c r="G172" s="275"/>
      <c r="H172" s="172">
        <f t="shared" si="195"/>
        <v>0</v>
      </c>
      <c r="I172" s="213"/>
      <c r="J172" s="172"/>
      <c r="K172" s="172"/>
      <c r="L172" s="170">
        <f t="shared" ref="L172" si="261">M172+O172</f>
        <v>5.0999999999999996</v>
      </c>
      <c r="M172" s="170">
        <f t="shared" ref="M172" si="262">E172+I172</f>
        <v>5.0999999999999996</v>
      </c>
      <c r="N172" s="170">
        <f t="shared" ref="N172" si="263">F172+J172</f>
        <v>3.9</v>
      </c>
      <c r="O172" s="170">
        <f t="shared" ref="O172" si="264">G172+K172</f>
        <v>0</v>
      </c>
      <c r="P172" s="399"/>
      <c r="Q172" s="214"/>
      <c r="R172" s="215"/>
    </row>
    <row r="173" spans="1:18" x14ac:dyDescent="0.25">
      <c r="A173" s="32" t="s">
        <v>109</v>
      </c>
      <c r="B173" s="29" t="s">
        <v>392</v>
      </c>
      <c r="C173" s="671" t="s">
        <v>51</v>
      </c>
      <c r="D173" s="471">
        <f>E173+G173</f>
        <v>6.5</v>
      </c>
      <c r="E173" s="168">
        <f>SUM(E175:E176)</f>
        <v>6.5</v>
      </c>
      <c r="F173" s="168">
        <f t="shared" ref="F173:G173" si="265">SUM(F175:F176)</f>
        <v>4.9000000000000004</v>
      </c>
      <c r="G173" s="168">
        <f t="shared" si="265"/>
        <v>0</v>
      </c>
      <c r="H173" s="211">
        <f t="shared" si="195"/>
        <v>0</v>
      </c>
      <c r="I173" s="169">
        <f>SUM(I175:I176)</f>
        <v>0</v>
      </c>
      <c r="J173" s="169">
        <f t="shared" ref="J173:K173" si="266">SUM(J175:J176)</f>
        <v>0</v>
      </c>
      <c r="K173" s="169">
        <f t="shared" si="266"/>
        <v>0</v>
      </c>
      <c r="L173" s="170">
        <f>M173+O173</f>
        <v>6.5</v>
      </c>
      <c r="M173" s="170">
        <f>E173+I173</f>
        <v>6.5</v>
      </c>
      <c r="N173" s="170">
        <f>F173+J173</f>
        <v>4.9000000000000004</v>
      </c>
      <c r="O173" s="170">
        <f>G173+K173</f>
        <v>0</v>
      </c>
      <c r="P173" s="399"/>
      <c r="Q173" s="205"/>
      <c r="R173" s="98"/>
    </row>
    <row r="174" spans="1:18" x14ac:dyDescent="0.25">
      <c r="A174" s="40"/>
      <c r="B174" s="367" t="s">
        <v>194</v>
      </c>
      <c r="C174" s="672"/>
      <c r="D174" s="386"/>
      <c r="E174" s="171"/>
      <c r="F174" s="329"/>
      <c r="G174" s="171"/>
      <c r="H174" s="276"/>
      <c r="I174" s="276"/>
      <c r="J174" s="177"/>
      <c r="K174" s="177"/>
      <c r="L174" s="178"/>
      <c r="M174" s="178"/>
      <c r="N174" s="178"/>
      <c r="O174" s="178"/>
      <c r="P174" s="399"/>
      <c r="Q174" s="205"/>
      <c r="R174" s="98"/>
    </row>
    <row r="175" spans="1:18" ht="26.25" x14ac:dyDescent="0.25">
      <c r="A175" s="40"/>
      <c r="B175" s="162" t="s">
        <v>533</v>
      </c>
      <c r="C175" s="673"/>
      <c r="D175" s="171">
        <f t="shared" ref="D175" si="267">E175+G175</f>
        <v>2.4</v>
      </c>
      <c r="E175" s="171">
        <v>2.4</v>
      </c>
      <c r="F175" s="171">
        <v>1.8</v>
      </c>
      <c r="G175" s="171"/>
      <c r="H175" s="436">
        <f t="shared" ref="H175" si="268">I175+K175</f>
        <v>0</v>
      </c>
      <c r="I175" s="68"/>
      <c r="J175" s="68"/>
      <c r="K175" s="68"/>
      <c r="L175" s="69">
        <f t="shared" ref="L175" si="269">M175+O175</f>
        <v>2.4</v>
      </c>
      <c r="M175" s="69">
        <f t="shared" ref="M175" si="270">E175+I175</f>
        <v>2.4</v>
      </c>
      <c r="N175" s="69">
        <f t="shared" ref="N175" si="271">F175+J175</f>
        <v>1.8</v>
      </c>
      <c r="O175" s="69"/>
      <c r="P175" s="399"/>
    </row>
    <row r="176" spans="1:18" s="37" customFormat="1" ht="26.25" x14ac:dyDescent="0.25">
      <c r="A176" s="242"/>
      <c r="B176" s="162" t="s">
        <v>501</v>
      </c>
      <c r="C176" s="674"/>
      <c r="D176" s="168">
        <f>E176+G176</f>
        <v>4.0999999999999996</v>
      </c>
      <c r="E176" s="168">
        <v>4.0999999999999996</v>
      </c>
      <c r="F176" s="168">
        <v>3.1</v>
      </c>
      <c r="G176" s="275"/>
      <c r="H176" s="172">
        <f t="shared" si="195"/>
        <v>0</v>
      </c>
      <c r="I176" s="213"/>
      <c r="J176" s="172"/>
      <c r="K176" s="172"/>
      <c r="L176" s="170">
        <f t="shared" ref="L176" si="272">M176+O176</f>
        <v>4.0999999999999996</v>
      </c>
      <c r="M176" s="170">
        <f t="shared" ref="M176" si="273">E176+I176</f>
        <v>4.0999999999999996</v>
      </c>
      <c r="N176" s="170">
        <f t="shared" ref="N176" si="274">F176+J176</f>
        <v>3.1</v>
      </c>
      <c r="O176" s="170">
        <f t="shared" ref="O176" si="275">G176+K176</f>
        <v>0</v>
      </c>
      <c r="P176" s="399"/>
      <c r="Q176" s="214"/>
      <c r="R176" s="215"/>
    </row>
    <row r="177" spans="1:18" x14ac:dyDescent="0.25">
      <c r="A177" s="32" t="s">
        <v>155</v>
      </c>
      <c r="B177" s="29" t="s">
        <v>42</v>
      </c>
      <c r="C177" s="671" t="s">
        <v>51</v>
      </c>
      <c r="D177" s="471">
        <f>E177+G177</f>
        <v>7</v>
      </c>
      <c r="E177" s="168">
        <f>SUM(E179:E180)</f>
        <v>7</v>
      </c>
      <c r="F177" s="168">
        <f t="shared" ref="F177:G177" si="276">SUM(F179:F180)</f>
        <v>5.3</v>
      </c>
      <c r="G177" s="168">
        <f t="shared" si="276"/>
        <v>0</v>
      </c>
      <c r="H177" s="211">
        <f t="shared" si="195"/>
        <v>0</v>
      </c>
      <c r="I177" s="169">
        <f>SUM(I179:I180)</f>
        <v>0</v>
      </c>
      <c r="J177" s="169">
        <f t="shared" ref="J177:K177" si="277">SUM(J179:J180)</f>
        <v>0</v>
      </c>
      <c r="K177" s="169">
        <f t="shared" si="277"/>
        <v>0</v>
      </c>
      <c r="L177" s="170">
        <f>M177+O177</f>
        <v>7</v>
      </c>
      <c r="M177" s="170">
        <f>E177+I177</f>
        <v>7</v>
      </c>
      <c r="N177" s="170">
        <f>F177+J177</f>
        <v>5.3</v>
      </c>
      <c r="O177" s="170">
        <f>G177+K177</f>
        <v>0</v>
      </c>
      <c r="P177" s="399"/>
      <c r="Q177" s="205"/>
      <c r="R177" s="98"/>
    </row>
    <row r="178" spans="1:18" x14ac:dyDescent="0.25">
      <c r="A178" s="40"/>
      <c r="B178" s="367" t="s">
        <v>194</v>
      </c>
      <c r="C178" s="672"/>
      <c r="D178" s="386"/>
      <c r="E178" s="171"/>
      <c r="F178" s="329"/>
      <c r="G178" s="171"/>
      <c r="H178" s="276"/>
      <c r="I178" s="276"/>
      <c r="J178" s="177"/>
      <c r="K178" s="177"/>
      <c r="L178" s="178"/>
      <c r="M178" s="178"/>
      <c r="N178" s="178"/>
      <c r="O178" s="178"/>
      <c r="P178" s="399"/>
      <c r="Q178" s="205"/>
      <c r="R178" s="98"/>
    </row>
    <row r="179" spans="1:18" ht="26.25" x14ac:dyDescent="0.25">
      <c r="A179" s="40"/>
      <c r="B179" s="162" t="s">
        <v>533</v>
      </c>
      <c r="C179" s="673"/>
      <c r="D179" s="171">
        <f t="shared" ref="D179" si="278">E179+G179</f>
        <v>2</v>
      </c>
      <c r="E179" s="171">
        <v>2</v>
      </c>
      <c r="F179" s="171">
        <v>1.5</v>
      </c>
      <c r="G179" s="171"/>
      <c r="H179" s="436">
        <f t="shared" ref="H179" si="279">I179+K179</f>
        <v>0</v>
      </c>
      <c r="I179" s="68"/>
      <c r="J179" s="68"/>
      <c r="K179" s="68"/>
      <c r="L179" s="69">
        <f t="shared" ref="L179" si="280">M179+O179</f>
        <v>2</v>
      </c>
      <c r="M179" s="69">
        <f t="shared" ref="M179" si="281">E179+I179</f>
        <v>2</v>
      </c>
      <c r="N179" s="69">
        <f t="shared" ref="N179" si="282">F179+J179</f>
        <v>1.5</v>
      </c>
      <c r="O179" s="69"/>
      <c r="P179" s="399"/>
    </row>
    <row r="180" spans="1:18" s="37" customFormat="1" ht="26.25" x14ac:dyDescent="0.25">
      <c r="A180" s="242"/>
      <c r="B180" s="162" t="s">
        <v>501</v>
      </c>
      <c r="C180" s="674"/>
      <c r="D180" s="168">
        <f>E180+G180</f>
        <v>5</v>
      </c>
      <c r="E180" s="168">
        <v>5</v>
      </c>
      <c r="F180" s="168">
        <v>3.8</v>
      </c>
      <c r="G180" s="275"/>
      <c r="H180" s="172">
        <f t="shared" si="195"/>
        <v>0</v>
      </c>
      <c r="I180" s="213"/>
      <c r="J180" s="172"/>
      <c r="K180" s="172"/>
      <c r="L180" s="170">
        <f t="shared" ref="L180" si="283">M180+O180</f>
        <v>5</v>
      </c>
      <c r="M180" s="170">
        <f t="shared" ref="M180" si="284">E180+I180</f>
        <v>5</v>
      </c>
      <c r="N180" s="170">
        <f t="shared" ref="N180" si="285">F180+J180</f>
        <v>3.8</v>
      </c>
      <c r="O180" s="170">
        <f t="shared" ref="O180" si="286">G180+K180</f>
        <v>0</v>
      </c>
      <c r="P180" s="399"/>
      <c r="Q180" s="214"/>
      <c r="R180" s="215"/>
    </row>
    <row r="181" spans="1:18" x14ac:dyDescent="0.25">
      <c r="A181" s="32" t="s">
        <v>156</v>
      </c>
      <c r="B181" s="29" t="s">
        <v>393</v>
      </c>
      <c r="C181" s="671" t="s">
        <v>51</v>
      </c>
      <c r="D181" s="471">
        <f>E181+G181</f>
        <v>3.8</v>
      </c>
      <c r="E181" s="168">
        <f>SUM(E183:E184)</f>
        <v>3.8</v>
      </c>
      <c r="F181" s="168">
        <f t="shared" ref="F181:G181" si="287">SUM(F183:F184)</f>
        <v>2.9000000000000004</v>
      </c>
      <c r="G181" s="168">
        <f t="shared" si="287"/>
        <v>0</v>
      </c>
      <c r="H181" s="211">
        <f>I181+K181</f>
        <v>0</v>
      </c>
      <c r="I181" s="169">
        <f>SUM(I183:I184)</f>
        <v>0</v>
      </c>
      <c r="J181" s="169">
        <f t="shared" ref="J181:K181" si="288">SUM(J183:J184)</f>
        <v>0</v>
      </c>
      <c r="K181" s="169">
        <f t="shared" si="288"/>
        <v>0</v>
      </c>
      <c r="L181" s="170">
        <f>M181+O181</f>
        <v>3.8</v>
      </c>
      <c r="M181" s="170">
        <f>E181+I181</f>
        <v>3.8</v>
      </c>
      <c r="N181" s="170">
        <f>F181+J181</f>
        <v>2.9000000000000004</v>
      </c>
      <c r="O181" s="170">
        <f>G181+K181</f>
        <v>0</v>
      </c>
      <c r="P181" s="399"/>
      <c r="Q181" s="205"/>
      <c r="R181" s="98"/>
    </row>
    <row r="182" spans="1:18" x14ac:dyDescent="0.25">
      <c r="A182" s="40"/>
      <c r="B182" s="367" t="s">
        <v>194</v>
      </c>
      <c r="C182" s="672"/>
      <c r="D182" s="386"/>
      <c r="E182" s="171"/>
      <c r="F182" s="329"/>
      <c r="G182" s="171"/>
      <c r="H182" s="276"/>
      <c r="I182" s="276"/>
      <c r="J182" s="177"/>
      <c r="K182" s="177"/>
      <c r="L182" s="178"/>
      <c r="M182" s="178"/>
      <c r="N182" s="178"/>
      <c r="O182" s="178"/>
      <c r="P182" s="399"/>
      <c r="Q182" s="205"/>
      <c r="R182" s="98"/>
    </row>
    <row r="183" spans="1:18" ht="26.25" x14ac:dyDescent="0.25">
      <c r="A183" s="40"/>
      <c r="B183" s="162" t="s">
        <v>533</v>
      </c>
      <c r="C183" s="673"/>
      <c r="D183" s="171">
        <f t="shared" ref="D183" si="289">E183+G183</f>
        <v>1.4</v>
      </c>
      <c r="E183" s="171">
        <v>1.4</v>
      </c>
      <c r="F183" s="171">
        <v>1.1000000000000001</v>
      </c>
      <c r="G183" s="171"/>
      <c r="H183" s="436">
        <f t="shared" ref="H183" si="290">I183+K183</f>
        <v>0</v>
      </c>
      <c r="I183" s="68"/>
      <c r="J183" s="68"/>
      <c r="K183" s="68"/>
      <c r="L183" s="69">
        <f t="shared" ref="L183" si="291">M183+O183</f>
        <v>1.4</v>
      </c>
      <c r="M183" s="69">
        <f t="shared" ref="M183" si="292">E183+I183</f>
        <v>1.4</v>
      </c>
      <c r="N183" s="69">
        <f t="shared" ref="N183" si="293">F183+J183</f>
        <v>1.1000000000000001</v>
      </c>
      <c r="O183" s="69"/>
      <c r="P183" s="399"/>
    </row>
    <row r="184" spans="1:18" s="37" customFormat="1" ht="26.25" x14ac:dyDescent="0.25">
      <c r="A184" s="242"/>
      <c r="B184" s="162" t="s">
        <v>501</v>
      </c>
      <c r="C184" s="674"/>
      <c r="D184" s="168">
        <f>E184+G184</f>
        <v>2.4</v>
      </c>
      <c r="E184" s="168">
        <v>2.4</v>
      </c>
      <c r="F184" s="168">
        <v>1.8</v>
      </c>
      <c r="G184" s="275"/>
      <c r="H184" s="172">
        <f>I184+K184</f>
        <v>0</v>
      </c>
      <c r="I184" s="213"/>
      <c r="J184" s="172"/>
      <c r="K184" s="172"/>
      <c r="L184" s="170">
        <f t="shared" ref="L184" si="294">M184+O184</f>
        <v>2.4</v>
      </c>
      <c r="M184" s="170">
        <f t="shared" ref="M184" si="295">E184+I184</f>
        <v>2.4</v>
      </c>
      <c r="N184" s="170">
        <f t="shared" ref="N184" si="296">F184+J184</f>
        <v>1.8</v>
      </c>
      <c r="O184" s="170">
        <f t="shared" ref="O184" si="297">G184+K184</f>
        <v>0</v>
      </c>
      <c r="P184" s="399"/>
      <c r="Q184" s="214"/>
      <c r="R184" s="215"/>
    </row>
    <row r="185" spans="1:18" x14ac:dyDescent="0.25">
      <c r="A185" s="32" t="s">
        <v>110</v>
      </c>
      <c r="B185" s="29" t="s">
        <v>41</v>
      </c>
      <c r="C185" s="671" t="s">
        <v>51</v>
      </c>
      <c r="D185" s="471">
        <f>E185+G185</f>
        <v>3.8</v>
      </c>
      <c r="E185" s="168">
        <f>SUM(E187:E188)</f>
        <v>3.8</v>
      </c>
      <c r="F185" s="168">
        <f t="shared" ref="F185:G185" si="298">SUM(F187:F188)</f>
        <v>2.9</v>
      </c>
      <c r="G185" s="168">
        <f t="shared" si="298"/>
        <v>0</v>
      </c>
      <c r="H185" s="211">
        <f t="shared" si="195"/>
        <v>0</v>
      </c>
      <c r="I185" s="169">
        <f>SUM(I187:I188)</f>
        <v>0</v>
      </c>
      <c r="J185" s="169">
        <f t="shared" ref="J185:K185" si="299">SUM(J187:J188)</f>
        <v>0</v>
      </c>
      <c r="K185" s="169">
        <f t="shared" si="299"/>
        <v>0</v>
      </c>
      <c r="L185" s="170">
        <f>M185+O185</f>
        <v>3.8</v>
      </c>
      <c r="M185" s="170">
        <f>E185+I185</f>
        <v>3.8</v>
      </c>
      <c r="N185" s="170">
        <f>F185+J185</f>
        <v>2.9</v>
      </c>
      <c r="O185" s="170">
        <f>G185+K185</f>
        <v>0</v>
      </c>
      <c r="P185" s="399"/>
      <c r="Q185" s="205"/>
      <c r="R185" s="98"/>
    </row>
    <row r="186" spans="1:18" x14ac:dyDescent="0.25">
      <c r="A186" s="40"/>
      <c r="B186" s="367" t="s">
        <v>194</v>
      </c>
      <c r="C186" s="672"/>
      <c r="D186" s="386"/>
      <c r="E186" s="171"/>
      <c r="F186" s="329"/>
      <c r="G186" s="171"/>
      <c r="H186" s="276"/>
      <c r="I186" s="276"/>
      <c r="J186" s="177"/>
      <c r="K186" s="177"/>
      <c r="L186" s="178"/>
      <c r="M186" s="178"/>
      <c r="N186" s="178"/>
      <c r="O186" s="178"/>
      <c r="P186" s="399"/>
      <c r="Q186" s="205"/>
      <c r="R186" s="98"/>
    </row>
    <row r="187" spans="1:18" ht="26.25" x14ac:dyDescent="0.25">
      <c r="A187" s="40"/>
      <c r="B187" s="162" t="s">
        <v>533</v>
      </c>
      <c r="C187" s="673"/>
      <c r="D187" s="171">
        <f t="shared" ref="D187" si="300">E187+G187</f>
        <v>1.2</v>
      </c>
      <c r="E187" s="171">
        <v>1.2</v>
      </c>
      <c r="F187" s="171">
        <v>0.9</v>
      </c>
      <c r="G187" s="171"/>
      <c r="H187" s="436">
        <f t="shared" ref="H187" si="301">I187+K187</f>
        <v>0</v>
      </c>
      <c r="I187" s="68"/>
      <c r="J187" s="68"/>
      <c r="K187" s="68"/>
      <c r="L187" s="69">
        <f t="shared" ref="L187" si="302">M187+O187</f>
        <v>1.2</v>
      </c>
      <c r="M187" s="69">
        <f t="shared" ref="M187" si="303">E187+I187</f>
        <v>1.2</v>
      </c>
      <c r="N187" s="69">
        <f t="shared" ref="N187" si="304">F187+J187</f>
        <v>0.9</v>
      </c>
      <c r="O187" s="69"/>
      <c r="P187" s="399"/>
    </row>
    <row r="188" spans="1:18" s="37" customFormat="1" ht="26.25" x14ac:dyDescent="0.25">
      <c r="A188" s="242"/>
      <c r="B188" s="162" t="s">
        <v>501</v>
      </c>
      <c r="C188" s="674"/>
      <c r="D188" s="168">
        <f>E188+G188</f>
        <v>2.6</v>
      </c>
      <c r="E188" s="168">
        <v>2.6</v>
      </c>
      <c r="F188" s="168">
        <v>2</v>
      </c>
      <c r="G188" s="275"/>
      <c r="H188" s="172">
        <f t="shared" si="195"/>
        <v>0</v>
      </c>
      <c r="I188" s="213"/>
      <c r="J188" s="172"/>
      <c r="K188" s="172"/>
      <c r="L188" s="170">
        <f t="shared" ref="L188" si="305">M188+O188</f>
        <v>2.6</v>
      </c>
      <c r="M188" s="170">
        <f t="shared" ref="M188" si="306">E188+I188</f>
        <v>2.6</v>
      </c>
      <c r="N188" s="170">
        <f t="shared" ref="N188" si="307">F188+J188</f>
        <v>2</v>
      </c>
      <c r="O188" s="170">
        <f t="shared" ref="O188" si="308">G188+K188</f>
        <v>0</v>
      </c>
      <c r="P188" s="399"/>
      <c r="Q188" s="214"/>
      <c r="R188" s="215"/>
    </row>
    <row r="189" spans="1:18" x14ac:dyDescent="0.25">
      <c r="A189" s="32" t="s">
        <v>157</v>
      </c>
      <c r="B189" s="29" t="s">
        <v>161</v>
      </c>
      <c r="C189" s="664" t="s">
        <v>51</v>
      </c>
      <c r="D189" s="471">
        <f>E189+G189</f>
        <v>5.7</v>
      </c>
      <c r="E189" s="168">
        <f>SUM(E191:E193)</f>
        <v>5.7</v>
      </c>
      <c r="F189" s="168">
        <f t="shared" ref="F189:G189" si="309">SUM(F191:F193)</f>
        <v>4.3</v>
      </c>
      <c r="G189" s="168">
        <f t="shared" si="309"/>
        <v>0</v>
      </c>
      <c r="H189" s="211">
        <f t="shared" si="195"/>
        <v>0</v>
      </c>
      <c r="I189" s="169">
        <f>SUM(I191:I193)</f>
        <v>0</v>
      </c>
      <c r="J189" s="169">
        <f t="shared" ref="J189:K189" si="310">SUM(J191:J193)</f>
        <v>0</v>
      </c>
      <c r="K189" s="169">
        <f t="shared" si="310"/>
        <v>0</v>
      </c>
      <c r="L189" s="170">
        <f>M189+O189</f>
        <v>5.7</v>
      </c>
      <c r="M189" s="170">
        <f>E189+I189</f>
        <v>5.7</v>
      </c>
      <c r="N189" s="170">
        <f>F189+J189</f>
        <v>4.3</v>
      </c>
      <c r="O189" s="170">
        <f t="shared" ref="O189" si="311">G189+K189+O191</f>
        <v>0</v>
      </c>
      <c r="P189" s="399"/>
      <c r="Q189" s="205"/>
      <c r="R189" s="98"/>
    </row>
    <row r="190" spans="1:18" x14ac:dyDescent="0.25">
      <c r="A190" s="40"/>
      <c r="B190" s="367" t="s">
        <v>194</v>
      </c>
      <c r="C190" s="666"/>
      <c r="D190" s="386"/>
      <c r="E190" s="171"/>
      <c r="F190" s="329"/>
      <c r="G190" s="171"/>
      <c r="H190" s="276"/>
      <c r="I190" s="276"/>
      <c r="J190" s="177"/>
      <c r="K190" s="177"/>
      <c r="L190" s="178"/>
      <c r="M190" s="178"/>
      <c r="N190" s="178"/>
      <c r="O190" s="178"/>
      <c r="P190" s="399"/>
      <c r="Q190" s="205"/>
      <c r="R190" s="98"/>
    </row>
    <row r="191" spans="1:18" ht="26.25" x14ac:dyDescent="0.25">
      <c r="A191" s="40"/>
      <c r="B191" s="527" t="s">
        <v>351</v>
      </c>
      <c r="C191" s="666"/>
      <c r="D191" s="171">
        <f t="shared" ref="D191:D192" si="312">E191+G191</f>
        <v>2</v>
      </c>
      <c r="E191" s="171">
        <v>2</v>
      </c>
      <c r="F191" s="329">
        <v>1.5</v>
      </c>
      <c r="G191" s="171"/>
      <c r="H191" s="436">
        <f t="shared" ref="H191:H192" si="313">I191+K191</f>
        <v>0</v>
      </c>
      <c r="I191" s="68"/>
      <c r="J191" s="68"/>
      <c r="K191" s="68"/>
      <c r="L191" s="69">
        <f t="shared" ref="L191" si="314">M191+O191</f>
        <v>2</v>
      </c>
      <c r="M191" s="69">
        <f t="shared" ref="M191" si="315">E191+I191</f>
        <v>2</v>
      </c>
      <c r="N191" s="69">
        <f t="shared" ref="N191" si="316">F191+J191</f>
        <v>1.5</v>
      </c>
      <c r="O191" s="69"/>
      <c r="P191" s="399"/>
      <c r="Q191" s="205"/>
      <c r="R191" s="98"/>
    </row>
    <row r="192" spans="1:18" ht="26.25" x14ac:dyDescent="0.25">
      <c r="A192" s="40"/>
      <c r="B192" s="162" t="s">
        <v>533</v>
      </c>
      <c r="C192" s="667"/>
      <c r="D192" s="171">
        <f t="shared" si="312"/>
        <v>1.7</v>
      </c>
      <c r="E192" s="171">
        <v>1.7</v>
      </c>
      <c r="F192" s="171">
        <v>1.3</v>
      </c>
      <c r="G192" s="171"/>
      <c r="H192" s="436">
        <f t="shared" si="313"/>
        <v>0</v>
      </c>
      <c r="I192" s="68"/>
      <c r="J192" s="68"/>
      <c r="K192" s="68"/>
      <c r="L192" s="69">
        <f t="shared" ref="L192" si="317">M192+O192</f>
        <v>1.7</v>
      </c>
      <c r="M192" s="69">
        <f t="shared" ref="M192" si="318">E192+I192</f>
        <v>1.7</v>
      </c>
      <c r="N192" s="69">
        <f t="shared" ref="N192" si="319">F192+J192</f>
        <v>1.3</v>
      </c>
      <c r="O192" s="69"/>
      <c r="P192" s="399"/>
    </row>
    <row r="193" spans="1:18" s="37" customFormat="1" ht="26.25" x14ac:dyDescent="0.25">
      <c r="A193" s="242"/>
      <c r="B193" s="162" t="s">
        <v>501</v>
      </c>
      <c r="C193" s="668"/>
      <c r="D193" s="168">
        <f>E193+G193</f>
        <v>2</v>
      </c>
      <c r="E193" s="168">
        <v>2</v>
      </c>
      <c r="F193" s="168">
        <v>1.5</v>
      </c>
      <c r="G193" s="275"/>
      <c r="H193" s="172">
        <f t="shared" si="195"/>
        <v>0</v>
      </c>
      <c r="I193" s="213"/>
      <c r="J193" s="172"/>
      <c r="K193" s="172"/>
      <c r="L193" s="170">
        <f t="shared" ref="L193" si="320">M193+O193</f>
        <v>2</v>
      </c>
      <c r="M193" s="170">
        <f t="shared" ref="M193" si="321">E193+I193</f>
        <v>2</v>
      </c>
      <c r="N193" s="170">
        <f t="shared" ref="N193" si="322">F193+J193</f>
        <v>1.5</v>
      </c>
      <c r="O193" s="170">
        <f t="shared" ref="O193" si="323">G193+K193</f>
        <v>0</v>
      </c>
      <c r="P193" s="399"/>
      <c r="Q193" s="214"/>
      <c r="R193" s="215"/>
    </row>
    <row r="194" spans="1:18" x14ac:dyDescent="0.25">
      <c r="A194" s="32" t="s">
        <v>158</v>
      </c>
      <c r="B194" s="29" t="s">
        <v>153</v>
      </c>
      <c r="C194" s="664" t="s">
        <v>51</v>
      </c>
      <c r="D194" s="471">
        <f>E194+G194</f>
        <v>10.1</v>
      </c>
      <c r="E194" s="168">
        <f>SUM(E196:E197)</f>
        <v>10.1</v>
      </c>
      <c r="F194" s="168">
        <f t="shared" ref="F194:G194" si="324">SUM(F196:F197)</f>
        <v>7.6999999999999993</v>
      </c>
      <c r="G194" s="168">
        <f t="shared" si="324"/>
        <v>0</v>
      </c>
      <c r="H194" s="211">
        <f t="shared" si="195"/>
        <v>0</v>
      </c>
      <c r="I194" s="169">
        <f>SUM(I196:I197)</f>
        <v>0</v>
      </c>
      <c r="J194" s="169">
        <f t="shared" ref="J194:K194" si="325">SUM(J196:J197)</f>
        <v>0</v>
      </c>
      <c r="K194" s="169">
        <f t="shared" si="325"/>
        <v>0</v>
      </c>
      <c r="L194" s="170">
        <f>M194+O194</f>
        <v>10.1</v>
      </c>
      <c r="M194" s="170">
        <f>E194+I194</f>
        <v>10.1</v>
      </c>
      <c r="N194" s="170">
        <f>F194+J194</f>
        <v>7.6999999999999993</v>
      </c>
      <c r="O194" s="170">
        <f>G194+K194</f>
        <v>0</v>
      </c>
      <c r="P194" s="399"/>
      <c r="Q194" s="205"/>
      <c r="R194" s="98"/>
    </row>
    <row r="195" spans="1:18" x14ac:dyDescent="0.25">
      <c r="A195" s="40"/>
      <c r="B195" s="367" t="s">
        <v>194</v>
      </c>
      <c r="C195" s="666"/>
      <c r="D195" s="386"/>
      <c r="E195" s="171"/>
      <c r="F195" s="171"/>
      <c r="G195" s="223"/>
      <c r="H195" s="276"/>
      <c r="I195" s="276"/>
      <c r="J195" s="177"/>
      <c r="K195" s="177"/>
      <c r="L195" s="178"/>
      <c r="M195" s="178"/>
      <c r="N195" s="178"/>
      <c r="O195" s="178"/>
      <c r="P195" s="399"/>
      <c r="Q195" s="205"/>
      <c r="R195" s="98"/>
    </row>
    <row r="196" spans="1:18" ht="26.25" x14ac:dyDescent="0.25">
      <c r="A196" s="40"/>
      <c r="B196" s="162" t="s">
        <v>533</v>
      </c>
      <c r="C196" s="667"/>
      <c r="D196" s="171">
        <f t="shared" ref="D196" si="326">E196+G196</f>
        <v>4.5</v>
      </c>
      <c r="E196" s="171">
        <v>4.5</v>
      </c>
      <c r="F196" s="171">
        <v>3.4</v>
      </c>
      <c r="G196" s="171"/>
      <c r="H196" s="436">
        <f t="shared" ref="H196" si="327">I196+K196</f>
        <v>0</v>
      </c>
      <c r="I196" s="68"/>
      <c r="J196" s="68"/>
      <c r="K196" s="68"/>
      <c r="L196" s="69">
        <f t="shared" ref="L196" si="328">M196+O196</f>
        <v>4.5</v>
      </c>
      <c r="M196" s="69">
        <f t="shared" ref="M196" si="329">E196+I196</f>
        <v>4.5</v>
      </c>
      <c r="N196" s="69">
        <f t="shared" ref="N196" si="330">F196+J196</f>
        <v>3.4</v>
      </c>
      <c r="O196" s="69"/>
      <c r="P196" s="399"/>
    </row>
    <row r="197" spans="1:18" s="37" customFormat="1" ht="26.25" x14ac:dyDescent="0.25">
      <c r="A197" s="242"/>
      <c r="B197" s="162" t="s">
        <v>501</v>
      </c>
      <c r="C197" s="668"/>
      <c r="D197" s="168">
        <f>E197+G197</f>
        <v>5.6</v>
      </c>
      <c r="E197" s="168">
        <v>5.6</v>
      </c>
      <c r="F197" s="168">
        <v>4.3</v>
      </c>
      <c r="G197" s="275"/>
      <c r="H197" s="172">
        <f t="shared" si="195"/>
        <v>0</v>
      </c>
      <c r="I197" s="213"/>
      <c r="J197" s="172"/>
      <c r="K197" s="172"/>
      <c r="L197" s="170">
        <f t="shared" ref="L197" si="331">M197+O197</f>
        <v>5.6</v>
      </c>
      <c r="M197" s="170">
        <f t="shared" ref="M197" si="332">E197+I197</f>
        <v>5.6</v>
      </c>
      <c r="N197" s="170">
        <f t="shared" ref="N197" si="333">F197+J197</f>
        <v>4.3</v>
      </c>
      <c r="O197" s="170">
        <f t="shared" ref="O197" si="334">G197+K197</f>
        <v>0</v>
      </c>
      <c r="P197" s="399"/>
      <c r="Q197" s="214"/>
      <c r="R197" s="215"/>
    </row>
    <row r="198" spans="1:18" x14ac:dyDescent="0.25">
      <c r="A198" s="32" t="s">
        <v>111</v>
      </c>
      <c r="B198" s="29" t="s">
        <v>34</v>
      </c>
      <c r="C198" s="664" t="s">
        <v>51</v>
      </c>
      <c r="D198" s="471">
        <f>E198+G198</f>
        <v>5.7</v>
      </c>
      <c r="E198" s="168">
        <f>SUM(E200:E201)</f>
        <v>5.7</v>
      </c>
      <c r="F198" s="168">
        <f t="shared" ref="F198:G198" si="335">SUM(F200:F201)</f>
        <v>4.3</v>
      </c>
      <c r="G198" s="168">
        <f t="shared" si="335"/>
        <v>0</v>
      </c>
      <c r="H198" s="211">
        <f t="shared" si="195"/>
        <v>0</v>
      </c>
      <c r="I198" s="169">
        <f>SUM(I200:I201)</f>
        <v>0</v>
      </c>
      <c r="J198" s="169">
        <f t="shared" ref="J198:K198" si="336">SUM(J200:J201)</f>
        <v>0</v>
      </c>
      <c r="K198" s="169">
        <f t="shared" si="336"/>
        <v>0</v>
      </c>
      <c r="L198" s="170">
        <f>M198+O198</f>
        <v>5.7</v>
      </c>
      <c r="M198" s="170">
        <f>E198+I198</f>
        <v>5.7</v>
      </c>
      <c r="N198" s="170">
        <f>F198+J198</f>
        <v>4.3</v>
      </c>
      <c r="O198" s="170">
        <f>G198+K198</f>
        <v>0</v>
      </c>
      <c r="P198" s="399"/>
      <c r="Q198" s="205"/>
      <c r="R198" s="98"/>
    </row>
    <row r="199" spans="1:18" x14ac:dyDescent="0.25">
      <c r="A199" s="40"/>
      <c r="B199" s="367" t="s">
        <v>194</v>
      </c>
      <c r="C199" s="666"/>
      <c r="D199" s="386"/>
      <c r="E199" s="171"/>
      <c r="F199" s="329"/>
      <c r="G199" s="171"/>
      <c r="H199" s="276"/>
      <c r="I199" s="276"/>
      <c r="J199" s="177"/>
      <c r="K199" s="177"/>
      <c r="L199" s="178"/>
      <c r="M199" s="178"/>
      <c r="N199" s="178"/>
      <c r="O199" s="178"/>
      <c r="P199" s="399"/>
      <c r="Q199" s="205"/>
      <c r="R199" s="98"/>
    </row>
    <row r="200" spans="1:18" ht="26.25" x14ac:dyDescent="0.25">
      <c r="A200" s="40"/>
      <c r="B200" s="162" t="s">
        <v>533</v>
      </c>
      <c r="C200" s="667"/>
      <c r="D200" s="171">
        <f t="shared" ref="D200" si="337">E200+G200</f>
        <v>2.5</v>
      </c>
      <c r="E200" s="171">
        <v>2.5</v>
      </c>
      <c r="F200" s="171">
        <v>1.9</v>
      </c>
      <c r="G200" s="171"/>
      <c r="H200" s="436">
        <f t="shared" ref="H200" si="338">I200+K200</f>
        <v>0</v>
      </c>
      <c r="I200" s="68"/>
      <c r="J200" s="68"/>
      <c r="K200" s="68"/>
      <c r="L200" s="69">
        <f t="shared" ref="L200" si="339">M200+O200</f>
        <v>2.5</v>
      </c>
      <c r="M200" s="69">
        <f t="shared" ref="M200" si="340">E200+I200</f>
        <v>2.5</v>
      </c>
      <c r="N200" s="69">
        <f t="shared" ref="N200" si="341">F200+J200</f>
        <v>1.9</v>
      </c>
      <c r="O200" s="69"/>
      <c r="P200" s="399"/>
    </row>
    <row r="201" spans="1:18" s="37" customFormat="1" ht="26.25" x14ac:dyDescent="0.25">
      <c r="A201" s="242"/>
      <c r="B201" s="162" t="s">
        <v>501</v>
      </c>
      <c r="C201" s="668"/>
      <c r="D201" s="168">
        <f>E201+G201</f>
        <v>3.2</v>
      </c>
      <c r="E201" s="168">
        <v>3.2</v>
      </c>
      <c r="F201" s="168">
        <v>2.4</v>
      </c>
      <c r="G201" s="275"/>
      <c r="H201" s="172">
        <f t="shared" si="195"/>
        <v>0</v>
      </c>
      <c r="I201" s="276"/>
      <c r="J201" s="177"/>
      <c r="K201" s="177"/>
      <c r="L201" s="170">
        <f t="shared" ref="L201" si="342">M201+O201</f>
        <v>3.2</v>
      </c>
      <c r="M201" s="170">
        <f t="shared" ref="M201" si="343">E201+I201</f>
        <v>3.2</v>
      </c>
      <c r="N201" s="170">
        <f t="shared" ref="N201" si="344">F201+J201</f>
        <v>2.4</v>
      </c>
      <c r="O201" s="170">
        <f t="shared" ref="O201" si="345">G201+K201</f>
        <v>0</v>
      </c>
      <c r="P201" s="399"/>
      <c r="Q201" s="214"/>
      <c r="R201" s="215"/>
    </row>
    <row r="202" spans="1:18" x14ac:dyDescent="0.25">
      <c r="A202" s="32" t="s">
        <v>112</v>
      </c>
      <c r="B202" s="29" t="s">
        <v>36</v>
      </c>
      <c r="C202" s="677" t="s">
        <v>51</v>
      </c>
      <c r="D202" s="471">
        <f>E202+G202</f>
        <v>5.2</v>
      </c>
      <c r="E202" s="168">
        <f>SUM(E204:E205)</f>
        <v>5.2</v>
      </c>
      <c r="F202" s="168">
        <f t="shared" ref="F202:G202" si="346">SUM(F204:F205)</f>
        <v>4</v>
      </c>
      <c r="G202" s="168">
        <f t="shared" si="346"/>
        <v>0</v>
      </c>
      <c r="H202" s="226">
        <f t="shared" si="195"/>
        <v>0</v>
      </c>
      <c r="I202" s="169">
        <f>SUM(I204:I205)</f>
        <v>0</v>
      </c>
      <c r="J202" s="169">
        <f t="shared" ref="J202:K202" si="347">SUM(J204:J205)</f>
        <v>0</v>
      </c>
      <c r="K202" s="169">
        <f t="shared" si="347"/>
        <v>0</v>
      </c>
      <c r="L202" s="217">
        <f>M202+O202</f>
        <v>5.2</v>
      </c>
      <c r="M202" s="170">
        <f>E202+I202</f>
        <v>5.2</v>
      </c>
      <c r="N202" s="170">
        <f>F202+J202</f>
        <v>4</v>
      </c>
      <c r="O202" s="170">
        <f>G202+K202</f>
        <v>0</v>
      </c>
      <c r="P202" s="399"/>
      <c r="Q202" s="205"/>
      <c r="R202" s="98"/>
    </row>
    <row r="203" spans="1:18" x14ac:dyDescent="0.25">
      <c r="A203" s="40"/>
      <c r="B203" s="367" t="s">
        <v>194</v>
      </c>
      <c r="C203" s="667"/>
      <c r="D203" s="386"/>
      <c r="E203" s="171"/>
      <c r="F203" s="329"/>
      <c r="G203" s="171"/>
      <c r="H203" s="278"/>
      <c r="I203" s="177"/>
      <c r="J203" s="278"/>
      <c r="K203" s="177"/>
      <c r="L203" s="281"/>
      <c r="M203" s="178"/>
      <c r="N203" s="178"/>
      <c r="O203" s="178"/>
      <c r="P203" s="399"/>
      <c r="Q203" s="205"/>
      <c r="R203" s="98"/>
    </row>
    <row r="204" spans="1:18" ht="26.25" x14ac:dyDescent="0.25">
      <c r="A204" s="40"/>
      <c r="B204" s="162" t="s">
        <v>533</v>
      </c>
      <c r="C204" s="667"/>
      <c r="D204" s="171">
        <f t="shared" ref="D204" si="348">E204+G204</f>
        <v>2.6</v>
      </c>
      <c r="E204" s="171">
        <v>2.6</v>
      </c>
      <c r="F204" s="171">
        <v>2</v>
      </c>
      <c r="G204" s="171"/>
      <c r="H204" s="436">
        <f t="shared" ref="H204" si="349">I204+K204</f>
        <v>0</v>
      </c>
      <c r="I204" s="68"/>
      <c r="J204" s="68"/>
      <c r="K204" s="68"/>
      <c r="L204" s="69">
        <f t="shared" ref="L204" si="350">M204+O204</f>
        <v>2.6</v>
      </c>
      <c r="M204" s="69">
        <f t="shared" ref="M204" si="351">E204+I204</f>
        <v>2.6</v>
      </c>
      <c r="N204" s="69">
        <f t="shared" ref="N204" si="352">F204+J204</f>
        <v>2</v>
      </c>
      <c r="O204" s="69"/>
      <c r="P204" s="399"/>
    </row>
    <row r="205" spans="1:18" s="37" customFormat="1" ht="26.25" x14ac:dyDescent="0.25">
      <c r="A205" s="242"/>
      <c r="B205" s="162" t="s">
        <v>501</v>
      </c>
      <c r="C205" s="668"/>
      <c r="D205" s="168">
        <f>E205+G205</f>
        <v>2.6</v>
      </c>
      <c r="E205" s="168">
        <v>2.6</v>
      </c>
      <c r="F205" s="168">
        <v>2</v>
      </c>
      <c r="G205" s="275"/>
      <c r="H205" s="333">
        <f t="shared" si="195"/>
        <v>0</v>
      </c>
      <c r="I205" s="172"/>
      <c r="J205" s="306"/>
      <c r="K205" s="172"/>
      <c r="L205" s="170">
        <f t="shared" ref="L205" si="353">M205+O205</f>
        <v>2.6</v>
      </c>
      <c r="M205" s="170">
        <f t="shared" ref="M205" si="354">E205+I205</f>
        <v>2.6</v>
      </c>
      <c r="N205" s="170">
        <f t="shared" ref="N205" si="355">F205+J205</f>
        <v>2</v>
      </c>
      <c r="O205" s="170">
        <f t="shared" ref="O205" si="356">G205+K205</f>
        <v>0</v>
      </c>
      <c r="P205" s="399"/>
      <c r="Q205" s="214"/>
      <c r="R205" s="215"/>
    </row>
    <row r="206" spans="1:18" x14ac:dyDescent="0.25">
      <c r="A206" s="32" t="s">
        <v>113</v>
      </c>
      <c r="B206" s="29" t="s">
        <v>38</v>
      </c>
      <c r="C206" s="664" t="s">
        <v>51</v>
      </c>
      <c r="D206" s="471">
        <f>E206+G206</f>
        <v>11.5</v>
      </c>
      <c r="E206" s="168">
        <f>SUM(E208:E209)</f>
        <v>11.5</v>
      </c>
      <c r="F206" s="168">
        <f t="shared" ref="F206:G206" si="357">SUM(F208:F209)</f>
        <v>8.8000000000000007</v>
      </c>
      <c r="G206" s="168">
        <f t="shared" si="357"/>
        <v>0</v>
      </c>
      <c r="H206" s="211">
        <f t="shared" si="195"/>
        <v>0</v>
      </c>
      <c r="I206" s="169">
        <f>SUM(I208:I209)</f>
        <v>0</v>
      </c>
      <c r="J206" s="169">
        <f t="shared" ref="J206:K206" si="358">SUM(J208:J209)</f>
        <v>0</v>
      </c>
      <c r="K206" s="169">
        <f t="shared" si="358"/>
        <v>0</v>
      </c>
      <c r="L206" s="170">
        <f>M206+O206</f>
        <v>11.5</v>
      </c>
      <c r="M206" s="170">
        <f>E206+I206</f>
        <v>11.5</v>
      </c>
      <c r="N206" s="170">
        <f>F206+J206</f>
        <v>8.8000000000000007</v>
      </c>
      <c r="O206" s="170">
        <f>G206+K206</f>
        <v>0</v>
      </c>
      <c r="P206" s="399"/>
      <c r="Q206" s="205"/>
      <c r="R206" s="98"/>
    </row>
    <row r="207" spans="1:18" x14ac:dyDescent="0.25">
      <c r="A207" s="40"/>
      <c r="B207" s="367" t="s">
        <v>194</v>
      </c>
      <c r="C207" s="666"/>
      <c r="D207" s="386"/>
      <c r="E207" s="171"/>
      <c r="F207" s="329"/>
      <c r="G207" s="171"/>
      <c r="H207" s="276"/>
      <c r="I207" s="276"/>
      <c r="J207" s="177"/>
      <c r="K207" s="177"/>
      <c r="L207" s="178"/>
      <c r="M207" s="178"/>
      <c r="N207" s="178"/>
      <c r="O207" s="178"/>
      <c r="P207" s="399"/>
      <c r="Q207" s="205"/>
      <c r="R207" s="98"/>
    </row>
    <row r="208" spans="1:18" ht="26.25" x14ac:dyDescent="0.25">
      <c r="A208" s="40"/>
      <c r="B208" s="162" t="s">
        <v>533</v>
      </c>
      <c r="C208" s="667"/>
      <c r="D208" s="171">
        <f t="shared" ref="D208" si="359">E208+G208</f>
        <v>4.8</v>
      </c>
      <c r="E208" s="171">
        <v>4.8</v>
      </c>
      <c r="F208" s="171">
        <v>3.7</v>
      </c>
      <c r="G208" s="171"/>
      <c r="H208" s="436">
        <f t="shared" ref="H208" si="360">I208+K208</f>
        <v>0</v>
      </c>
      <c r="I208" s="68"/>
      <c r="J208" s="68"/>
      <c r="K208" s="68"/>
      <c r="L208" s="69">
        <f t="shared" ref="L208" si="361">M208+O208</f>
        <v>4.8</v>
      </c>
      <c r="M208" s="69">
        <f t="shared" ref="M208" si="362">E208+I208</f>
        <v>4.8</v>
      </c>
      <c r="N208" s="69">
        <f t="shared" ref="N208" si="363">F208+J208</f>
        <v>3.7</v>
      </c>
      <c r="O208" s="69"/>
      <c r="P208" s="399"/>
    </row>
    <row r="209" spans="1:18" s="37" customFormat="1" ht="26.25" x14ac:dyDescent="0.25">
      <c r="A209" s="242"/>
      <c r="B209" s="162" t="s">
        <v>501</v>
      </c>
      <c r="C209" s="668"/>
      <c r="D209" s="168">
        <f>E209+G209</f>
        <v>6.7</v>
      </c>
      <c r="E209" s="168">
        <v>6.7</v>
      </c>
      <c r="F209" s="168">
        <v>5.0999999999999996</v>
      </c>
      <c r="G209" s="275"/>
      <c r="H209" s="172">
        <f t="shared" si="195"/>
        <v>0</v>
      </c>
      <c r="I209" s="213"/>
      <c r="J209" s="172"/>
      <c r="K209" s="172"/>
      <c r="L209" s="170">
        <f t="shared" ref="L209" si="364">M209+O209</f>
        <v>6.7</v>
      </c>
      <c r="M209" s="170">
        <f t="shared" ref="M209" si="365">E209+I209</f>
        <v>6.7</v>
      </c>
      <c r="N209" s="170">
        <f t="shared" ref="N209" si="366">F209+J209</f>
        <v>5.0999999999999996</v>
      </c>
      <c r="O209" s="170">
        <f t="shared" ref="O209" si="367">G209+K209</f>
        <v>0</v>
      </c>
      <c r="P209" s="399"/>
      <c r="Q209" s="214"/>
      <c r="R209" s="215"/>
    </row>
    <row r="210" spans="1:18" x14ac:dyDescent="0.25">
      <c r="A210" s="32" t="s">
        <v>114</v>
      </c>
      <c r="B210" s="29" t="s">
        <v>37</v>
      </c>
      <c r="C210" s="664" t="s">
        <v>51</v>
      </c>
      <c r="D210" s="471">
        <f>E210+G210</f>
        <v>6.4</v>
      </c>
      <c r="E210" s="168">
        <f>SUM(E212:E213)</f>
        <v>6.4</v>
      </c>
      <c r="F210" s="168">
        <f t="shared" ref="F210:G210" si="368">SUM(F212:F213)</f>
        <v>4.9000000000000004</v>
      </c>
      <c r="G210" s="168">
        <f t="shared" si="368"/>
        <v>0</v>
      </c>
      <c r="H210" s="211">
        <f t="shared" si="195"/>
        <v>0</v>
      </c>
      <c r="I210" s="169">
        <f>SUM(I212:I213)</f>
        <v>0</v>
      </c>
      <c r="J210" s="169">
        <f t="shared" ref="J210:K210" si="369">SUM(J212:J213)</f>
        <v>0</v>
      </c>
      <c r="K210" s="169">
        <f t="shared" si="369"/>
        <v>0</v>
      </c>
      <c r="L210" s="170">
        <f>M210+O210</f>
        <v>6.4</v>
      </c>
      <c r="M210" s="170">
        <f>E210+I210</f>
        <v>6.4</v>
      </c>
      <c r="N210" s="170">
        <f>F210+J210</f>
        <v>4.9000000000000004</v>
      </c>
      <c r="O210" s="170">
        <f>G210+K210</f>
        <v>0</v>
      </c>
      <c r="P210" s="399"/>
      <c r="Q210" s="205"/>
      <c r="R210" s="98"/>
    </row>
    <row r="211" spans="1:18" x14ac:dyDescent="0.25">
      <c r="A211" s="40"/>
      <c r="B211" s="367" t="s">
        <v>194</v>
      </c>
      <c r="C211" s="666"/>
      <c r="D211" s="386"/>
      <c r="E211" s="171"/>
      <c r="F211" s="329"/>
      <c r="G211" s="171"/>
      <c r="H211" s="276"/>
      <c r="I211" s="276"/>
      <c r="J211" s="177"/>
      <c r="K211" s="177"/>
      <c r="L211" s="178"/>
      <c r="M211" s="178"/>
      <c r="N211" s="178"/>
      <c r="O211" s="178"/>
      <c r="P211" s="399"/>
      <c r="Q211" s="205"/>
      <c r="R211" s="98"/>
    </row>
    <row r="212" spans="1:18" ht="26.25" x14ac:dyDescent="0.25">
      <c r="A212" s="40"/>
      <c r="B212" s="162" t="s">
        <v>533</v>
      </c>
      <c r="C212" s="667"/>
      <c r="D212" s="171">
        <f t="shared" ref="D212" si="370">E212+G212</f>
        <v>2.8</v>
      </c>
      <c r="E212" s="171">
        <v>2.8</v>
      </c>
      <c r="F212" s="171">
        <v>2.1</v>
      </c>
      <c r="G212" s="171"/>
      <c r="H212" s="436">
        <f t="shared" ref="H212" si="371">I212+K212</f>
        <v>0</v>
      </c>
      <c r="I212" s="68"/>
      <c r="J212" s="68"/>
      <c r="K212" s="68"/>
      <c r="L212" s="69">
        <f t="shared" ref="L212" si="372">M212+O212</f>
        <v>2.8</v>
      </c>
      <c r="M212" s="69">
        <f t="shared" ref="M212" si="373">E212+I212</f>
        <v>2.8</v>
      </c>
      <c r="N212" s="69">
        <f t="shared" ref="N212" si="374">F212+J212</f>
        <v>2.1</v>
      </c>
      <c r="O212" s="69"/>
      <c r="P212" s="399"/>
    </row>
    <row r="213" spans="1:18" s="37" customFormat="1" ht="26.25" x14ac:dyDescent="0.25">
      <c r="A213" s="242"/>
      <c r="B213" s="162" t="s">
        <v>501</v>
      </c>
      <c r="C213" s="668"/>
      <c r="D213" s="168">
        <f>E213+G213</f>
        <v>3.6</v>
      </c>
      <c r="E213" s="168">
        <v>3.6</v>
      </c>
      <c r="F213" s="168">
        <v>2.8</v>
      </c>
      <c r="G213" s="275"/>
      <c r="H213" s="172">
        <f t="shared" ref="H213:H249" si="375">I213+K213</f>
        <v>0</v>
      </c>
      <c r="I213" s="213"/>
      <c r="J213" s="172"/>
      <c r="K213" s="172"/>
      <c r="L213" s="170">
        <f t="shared" ref="L213" si="376">M213+O213</f>
        <v>3.6</v>
      </c>
      <c r="M213" s="170">
        <f t="shared" ref="M213" si="377">E213+I213</f>
        <v>3.6</v>
      </c>
      <c r="N213" s="170">
        <f t="shared" ref="N213" si="378">F213+J213</f>
        <v>2.8</v>
      </c>
      <c r="O213" s="170">
        <f t="shared" ref="O213" si="379">G213+K213</f>
        <v>0</v>
      </c>
      <c r="P213" s="399"/>
      <c r="Q213" s="214"/>
      <c r="R213" s="215"/>
    </row>
    <row r="214" spans="1:18" x14ac:dyDescent="0.25">
      <c r="A214" s="32" t="s">
        <v>115</v>
      </c>
      <c r="B214" s="29" t="s">
        <v>35</v>
      </c>
      <c r="C214" s="664" t="s">
        <v>51</v>
      </c>
      <c r="D214" s="210">
        <f>E214+G214</f>
        <v>10.5</v>
      </c>
      <c r="E214" s="168">
        <f>SUM(E216:E217)</f>
        <v>10.5</v>
      </c>
      <c r="F214" s="168">
        <f t="shared" ref="F214:G214" si="380">SUM(F216:F217)</f>
        <v>8.1000000000000014</v>
      </c>
      <c r="G214" s="168">
        <f t="shared" si="380"/>
        <v>0</v>
      </c>
      <c r="H214" s="211">
        <f t="shared" si="375"/>
        <v>0</v>
      </c>
      <c r="I214" s="169">
        <f>SUM(I216:I217)</f>
        <v>0</v>
      </c>
      <c r="J214" s="169">
        <f t="shared" ref="J214:K214" si="381">SUM(J216:J217)</f>
        <v>0</v>
      </c>
      <c r="K214" s="169">
        <f t="shared" si="381"/>
        <v>0</v>
      </c>
      <c r="L214" s="170">
        <f>M214+O214</f>
        <v>10.5</v>
      </c>
      <c r="M214" s="170">
        <f>E214+I214</f>
        <v>10.5</v>
      </c>
      <c r="N214" s="170">
        <f>F214+J214</f>
        <v>8.1000000000000014</v>
      </c>
      <c r="O214" s="170">
        <f>G214+K214</f>
        <v>0</v>
      </c>
      <c r="P214" s="399"/>
      <c r="Q214" s="205"/>
      <c r="R214" s="98"/>
    </row>
    <row r="215" spans="1:18" x14ac:dyDescent="0.25">
      <c r="A215" s="239"/>
      <c r="B215" s="367" t="s">
        <v>194</v>
      </c>
      <c r="C215" s="666"/>
      <c r="D215" s="212"/>
      <c r="E215" s="171"/>
      <c r="F215" s="329"/>
      <c r="G215" s="171"/>
      <c r="H215" s="276"/>
      <c r="I215" s="276"/>
      <c r="J215" s="177"/>
      <c r="K215" s="177"/>
      <c r="L215" s="178"/>
      <c r="M215" s="178"/>
      <c r="N215" s="178"/>
      <c r="O215" s="178"/>
      <c r="P215" s="399"/>
      <c r="Q215" s="205"/>
      <c r="R215" s="98"/>
    </row>
    <row r="216" spans="1:18" ht="26.25" x14ac:dyDescent="0.25">
      <c r="A216" s="40"/>
      <c r="B216" s="162" t="s">
        <v>533</v>
      </c>
      <c r="C216" s="667"/>
      <c r="D216" s="171">
        <f t="shared" ref="D216" si="382">E216+G216</f>
        <v>4.8</v>
      </c>
      <c r="E216" s="171">
        <v>4.8</v>
      </c>
      <c r="F216" s="171">
        <v>3.7</v>
      </c>
      <c r="G216" s="171"/>
      <c r="H216" s="436">
        <f t="shared" ref="H216" si="383">I216+K216</f>
        <v>0</v>
      </c>
      <c r="I216" s="68"/>
      <c r="J216" s="68"/>
      <c r="K216" s="68"/>
      <c r="L216" s="69">
        <f t="shared" ref="L216" si="384">M216+O216</f>
        <v>4.8</v>
      </c>
      <c r="M216" s="69">
        <f t="shared" ref="M216" si="385">E216+I216</f>
        <v>4.8</v>
      </c>
      <c r="N216" s="69">
        <f t="shared" ref="N216" si="386">F216+J216</f>
        <v>3.7</v>
      </c>
      <c r="O216" s="69"/>
      <c r="P216" s="399"/>
    </row>
    <row r="217" spans="1:18" s="37" customFormat="1" ht="26.25" x14ac:dyDescent="0.25">
      <c r="A217" s="239"/>
      <c r="B217" s="162" t="s">
        <v>501</v>
      </c>
      <c r="C217" s="668"/>
      <c r="D217" s="168">
        <f>E217+G217</f>
        <v>5.7</v>
      </c>
      <c r="E217" s="168">
        <v>5.7</v>
      </c>
      <c r="F217" s="168">
        <v>4.4000000000000004</v>
      </c>
      <c r="G217" s="275"/>
      <c r="H217" s="172">
        <f t="shared" si="375"/>
        <v>0</v>
      </c>
      <c r="I217" s="213"/>
      <c r="J217" s="172"/>
      <c r="K217" s="172"/>
      <c r="L217" s="170">
        <f t="shared" ref="L217" si="387">M217+O217</f>
        <v>5.7</v>
      </c>
      <c r="M217" s="170">
        <f t="shared" ref="M217" si="388">E217+I217</f>
        <v>5.7</v>
      </c>
      <c r="N217" s="170">
        <f t="shared" ref="N217" si="389">F217+J217</f>
        <v>4.4000000000000004</v>
      </c>
      <c r="O217" s="170">
        <f t="shared" ref="O217" si="390">G217+K217</f>
        <v>0</v>
      </c>
      <c r="P217" s="399"/>
      <c r="Q217" s="214"/>
      <c r="R217" s="215"/>
    </row>
    <row r="218" spans="1:18" x14ac:dyDescent="0.25">
      <c r="A218" s="32" t="s">
        <v>166</v>
      </c>
      <c r="B218" s="29" t="s">
        <v>389</v>
      </c>
      <c r="C218" s="664" t="s">
        <v>51</v>
      </c>
      <c r="D218" s="471">
        <f>E218+G218</f>
        <v>2.8</v>
      </c>
      <c r="E218" s="168">
        <f>SUM(E220:E221)</f>
        <v>2.8</v>
      </c>
      <c r="F218" s="168">
        <f t="shared" ref="F218:G218" si="391">SUM(F220:F221)</f>
        <v>2.1</v>
      </c>
      <c r="G218" s="168">
        <f t="shared" si="391"/>
        <v>0</v>
      </c>
      <c r="H218" s="211">
        <f t="shared" si="375"/>
        <v>0</v>
      </c>
      <c r="I218" s="169">
        <f>SUM(I220:I221)</f>
        <v>0</v>
      </c>
      <c r="J218" s="169">
        <f t="shared" ref="J218:K218" si="392">SUM(J220:J221)</f>
        <v>0</v>
      </c>
      <c r="K218" s="169">
        <f t="shared" si="392"/>
        <v>0</v>
      </c>
      <c r="L218" s="170">
        <f>M218+O218</f>
        <v>2.8</v>
      </c>
      <c r="M218" s="170">
        <f>E218+I218</f>
        <v>2.8</v>
      </c>
      <c r="N218" s="170">
        <f>F218+J218</f>
        <v>2.1</v>
      </c>
      <c r="O218" s="170">
        <f>G218+K218</f>
        <v>0</v>
      </c>
      <c r="P218" s="399"/>
      <c r="Q218" s="205"/>
      <c r="R218" s="98"/>
    </row>
    <row r="219" spans="1:18" x14ac:dyDescent="0.25">
      <c r="A219" s="40"/>
      <c r="B219" s="367" t="s">
        <v>194</v>
      </c>
      <c r="C219" s="666"/>
      <c r="D219" s="386"/>
      <c r="E219" s="171"/>
      <c r="F219" s="329"/>
      <c r="G219" s="171"/>
      <c r="H219" s="276"/>
      <c r="I219" s="276"/>
      <c r="J219" s="177"/>
      <c r="K219" s="177"/>
      <c r="L219" s="178"/>
      <c r="M219" s="178"/>
      <c r="N219" s="178"/>
      <c r="O219" s="178"/>
      <c r="P219" s="399"/>
      <c r="Q219" s="205"/>
      <c r="R219" s="98"/>
    </row>
    <row r="220" spans="1:18" ht="26.25" x14ac:dyDescent="0.25">
      <c r="A220" s="40"/>
      <c r="B220" s="162" t="s">
        <v>533</v>
      </c>
      <c r="C220" s="667"/>
      <c r="D220" s="171">
        <f t="shared" ref="D220" si="393">E220+G220</f>
        <v>1.6</v>
      </c>
      <c r="E220" s="171">
        <v>1.6</v>
      </c>
      <c r="F220" s="171">
        <v>1.2</v>
      </c>
      <c r="G220" s="171"/>
      <c r="H220" s="436">
        <f t="shared" ref="H220" si="394">I220+K220</f>
        <v>0</v>
      </c>
      <c r="I220" s="68"/>
      <c r="J220" s="68"/>
      <c r="K220" s="68"/>
      <c r="L220" s="69">
        <f t="shared" ref="L220" si="395">M220+O220</f>
        <v>1.6</v>
      </c>
      <c r="M220" s="69">
        <f t="shared" ref="M220" si="396">E220+I220</f>
        <v>1.6</v>
      </c>
      <c r="N220" s="69">
        <f t="shared" ref="N220" si="397">F220+J220</f>
        <v>1.2</v>
      </c>
      <c r="O220" s="69"/>
      <c r="P220" s="399"/>
    </row>
    <row r="221" spans="1:18" s="37" customFormat="1" ht="26.25" x14ac:dyDescent="0.25">
      <c r="A221" s="242"/>
      <c r="B221" s="162" t="s">
        <v>501</v>
      </c>
      <c r="C221" s="668"/>
      <c r="D221" s="168">
        <f>E221+G221</f>
        <v>1.2</v>
      </c>
      <c r="E221" s="168">
        <v>1.2</v>
      </c>
      <c r="F221" s="168">
        <v>0.9</v>
      </c>
      <c r="G221" s="275"/>
      <c r="H221" s="172">
        <f t="shared" si="375"/>
        <v>0</v>
      </c>
      <c r="I221" s="213"/>
      <c r="J221" s="172"/>
      <c r="K221" s="172"/>
      <c r="L221" s="170">
        <f t="shared" ref="L221" si="398">M221+O221</f>
        <v>1.2</v>
      </c>
      <c r="M221" s="170">
        <f t="shared" ref="M221" si="399">E221+I221</f>
        <v>1.2</v>
      </c>
      <c r="N221" s="170">
        <f t="shared" ref="N221" si="400">F221+J221</f>
        <v>0.9</v>
      </c>
      <c r="O221" s="170">
        <f t="shared" ref="O221" si="401">G221+K221</f>
        <v>0</v>
      </c>
      <c r="P221" s="399"/>
      <c r="Q221" s="214"/>
      <c r="R221" s="215"/>
    </row>
    <row r="222" spans="1:18" x14ac:dyDescent="0.25">
      <c r="A222" s="32" t="s">
        <v>116</v>
      </c>
      <c r="B222" s="17" t="s">
        <v>390</v>
      </c>
      <c r="C222" s="664" t="s">
        <v>51</v>
      </c>
      <c r="D222" s="471">
        <f>E222+G222</f>
        <v>2.8</v>
      </c>
      <c r="E222" s="168">
        <f>SUM(E224:E225)</f>
        <v>2.8</v>
      </c>
      <c r="F222" s="168">
        <f t="shared" ref="F222:G222" si="402">SUM(F224:F225)</f>
        <v>2.1</v>
      </c>
      <c r="G222" s="168">
        <f t="shared" si="402"/>
        <v>0</v>
      </c>
      <c r="H222" s="211">
        <f t="shared" si="375"/>
        <v>0</v>
      </c>
      <c r="I222" s="169">
        <f>SUM(I224:I225)</f>
        <v>0</v>
      </c>
      <c r="J222" s="169">
        <f t="shared" ref="J222:K222" si="403">SUM(J224:J225)</f>
        <v>0</v>
      </c>
      <c r="K222" s="169">
        <f t="shared" si="403"/>
        <v>0</v>
      </c>
      <c r="L222" s="170">
        <f>M222+O222</f>
        <v>2.8</v>
      </c>
      <c r="M222" s="170">
        <f>E222+I222</f>
        <v>2.8</v>
      </c>
      <c r="N222" s="170">
        <f>F222+J222</f>
        <v>2.1</v>
      </c>
      <c r="O222" s="170">
        <f>G222+K222</f>
        <v>0</v>
      </c>
      <c r="P222" s="399"/>
      <c r="Q222" s="205"/>
      <c r="R222" s="98"/>
    </row>
    <row r="223" spans="1:18" x14ac:dyDescent="0.25">
      <c r="A223" s="40"/>
      <c r="B223" s="367" t="s">
        <v>194</v>
      </c>
      <c r="C223" s="666"/>
      <c r="D223" s="386"/>
      <c r="E223" s="171"/>
      <c r="F223" s="329"/>
      <c r="G223" s="171"/>
      <c r="H223" s="276"/>
      <c r="I223" s="276"/>
      <c r="J223" s="177"/>
      <c r="K223" s="177"/>
      <c r="L223" s="178"/>
      <c r="M223" s="178"/>
      <c r="N223" s="178"/>
      <c r="O223" s="178"/>
      <c r="P223" s="399"/>
      <c r="Q223" s="205"/>
      <c r="R223" s="98"/>
    </row>
    <row r="224" spans="1:18" ht="26.25" x14ac:dyDescent="0.25">
      <c r="A224" s="40"/>
      <c r="B224" s="162" t="s">
        <v>533</v>
      </c>
      <c r="C224" s="667"/>
      <c r="D224" s="171">
        <f t="shared" ref="D224" si="404">E224+G224</f>
        <v>1.3</v>
      </c>
      <c r="E224" s="171">
        <v>1.3</v>
      </c>
      <c r="F224" s="171">
        <v>1</v>
      </c>
      <c r="G224" s="171"/>
      <c r="H224" s="436">
        <f t="shared" ref="H224" si="405">I224+K224</f>
        <v>0</v>
      </c>
      <c r="I224" s="68"/>
      <c r="J224" s="68"/>
      <c r="K224" s="68"/>
      <c r="L224" s="69">
        <f t="shared" ref="L224" si="406">M224+O224</f>
        <v>1.3</v>
      </c>
      <c r="M224" s="69">
        <f t="shared" ref="M224" si="407">E224+I224</f>
        <v>1.3</v>
      </c>
      <c r="N224" s="69">
        <f t="shared" ref="N224" si="408">F224+J224</f>
        <v>1</v>
      </c>
      <c r="O224" s="69"/>
      <c r="P224" s="399"/>
    </row>
    <row r="225" spans="1:18" s="37" customFormat="1" ht="26.25" x14ac:dyDescent="0.25">
      <c r="A225" s="242"/>
      <c r="B225" s="162" t="s">
        <v>501</v>
      </c>
      <c r="C225" s="668"/>
      <c r="D225" s="168">
        <f>E225+G225</f>
        <v>1.5</v>
      </c>
      <c r="E225" s="168">
        <v>1.5</v>
      </c>
      <c r="F225" s="168">
        <v>1.1000000000000001</v>
      </c>
      <c r="G225" s="275"/>
      <c r="H225" s="172">
        <f t="shared" si="375"/>
        <v>0</v>
      </c>
      <c r="I225" s="213"/>
      <c r="J225" s="172"/>
      <c r="K225" s="172"/>
      <c r="L225" s="170">
        <f t="shared" ref="L225" si="409">M225+O225</f>
        <v>1.5</v>
      </c>
      <c r="M225" s="170">
        <f t="shared" ref="M225" si="410">E225+I225</f>
        <v>1.5</v>
      </c>
      <c r="N225" s="170">
        <f t="shared" ref="N225" si="411">F225+J225</f>
        <v>1.1000000000000001</v>
      </c>
      <c r="O225" s="170">
        <f t="shared" ref="O225" si="412">G225+K225</f>
        <v>0</v>
      </c>
      <c r="P225" s="399"/>
      <c r="Q225" s="214"/>
      <c r="R225" s="215"/>
    </row>
    <row r="226" spans="1:18" x14ac:dyDescent="0.25">
      <c r="A226" s="32" t="s">
        <v>117</v>
      </c>
      <c r="B226" s="29" t="s">
        <v>49</v>
      </c>
      <c r="C226" s="664" t="s">
        <v>51</v>
      </c>
      <c r="D226" s="471">
        <f>E226+G226</f>
        <v>1.4</v>
      </c>
      <c r="E226" s="168">
        <v>1.4</v>
      </c>
      <c r="F226" s="225">
        <v>1.1000000000000001</v>
      </c>
      <c r="G226" s="168"/>
      <c r="H226" s="211">
        <f t="shared" ref="H226:H227" si="413">I226+K226</f>
        <v>0</v>
      </c>
      <c r="I226" s="211"/>
      <c r="J226" s="169"/>
      <c r="K226" s="169"/>
      <c r="L226" s="170">
        <f>M226+O226</f>
        <v>1.4</v>
      </c>
      <c r="M226" s="170">
        <f>E226+I226</f>
        <v>1.4</v>
      </c>
      <c r="N226" s="170">
        <f>F226+J226</f>
        <v>1.1000000000000001</v>
      </c>
      <c r="O226" s="170">
        <f>G226+K226</f>
        <v>0</v>
      </c>
      <c r="P226" s="399"/>
      <c r="Q226" s="205"/>
      <c r="R226" s="98"/>
    </row>
    <row r="227" spans="1:18" s="37" customFormat="1" ht="26.25" x14ac:dyDescent="0.25">
      <c r="A227" s="40"/>
      <c r="B227" s="167" t="s">
        <v>501</v>
      </c>
      <c r="C227" s="665"/>
      <c r="D227" s="212"/>
      <c r="E227" s="171"/>
      <c r="F227" s="329"/>
      <c r="G227" s="171"/>
      <c r="H227" s="213">
        <f t="shared" si="413"/>
        <v>0</v>
      </c>
      <c r="I227" s="213"/>
      <c r="J227" s="172"/>
      <c r="K227" s="172"/>
      <c r="L227" s="173"/>
      <c r="M227" s="173"/>
      <c r="N227" s="173"/>
      <c r="O227" s="173"/>
      <c r="P227" s="399"/>
      <c r="Q227" s="214"/>
      <c r="R227" s="215"/>
    </row>
    <row r="228" spans="1:18" x14ac:dyDescent="0.25">
      <c r="A228" s="32" t="s">
        <v>118</v>
      </c>
      <c r="B228" s="6" t="s">
        <v>48</v>
      </c>
      <c r="C228" s="664" t="s">
        <v>51</v>
      </c>
      <c r="D228" s="388">
        <f>E228+G228</f>
        <v>14.4</v>
      </c>
      <c r="E228" s="168">
        <f>SUM(E230:E231)</f>
        <v>14.4</v>
      </c>
      <c r="F228" s="168">
        <f t="shared" ref="F228:G228" si="414">SUM(F230:F231)</f>
        <v>11.100000000000001</v>
      </c>
      <c r="G228" s="168">
        <f t="shared" si="414"/>
        <v>0</v>
      </c>
      <c r="H228" s="211">
        <f t="shared" ref="H228:H231" si="415">I228+K228</f>
        <v>0</v>
      </c>
      <c r="I228" s="169">
        <f>SUM(I230:I231)</f>
        <v>0</v>
      </c>
      <c r="J228" s="169">
        <f t="shared" ref="J228:K228" si="416">SUM(J230:J231)</f>
        <v>0</v>
      </c>
      <c r="K228" s="169">
        <f t="shared" si="416"/>
        <v>0</v>
      </c>
      <c r="L228" s="170">
        <f>M228+O228</f>
        <v>14.4</v>
      </c>
      <c r="M228" s="170">
        <f>E228+I228</f>
        <v>14.4</v>
      </c>
      <c r="N228" s="170">
        <f>F228+J228</f>
        <v>11.100000000000001</v>
      </c>
      <c r="O228" s="170">
        <f>G228+K228</f>
        <v>0</v>
      </c>
      <c r="P228" s="399"/>
      <c r="Q228" s="205"/>
      <c r="R228" s="98"/>
    </row>
    <row r="229" spans="1:18" x14ac:dyDescent="0.25">
      <c r="A229" s="40"/>
      <c r="B229" s="367" t="s">
        <v>194</v>
      </c>
      <c r="C229" s="666"/>
      <c r="D229" s="386"/>
      <c r="E229" s="171"/>
      <c r="F229" s="329"/>
      <c r="G229" s="171"/>
      <c r="H229" s="276"/>
      <c r="I229" s="276"/>
      <c r="J229" s="177"/>
      <c r="K229" s="177"/>
      <c r="L229" s="178"/>
      <c r="M229" s="178"/>
      <c r="N229" s="178"/>
      <c r="O229" s="178"/>
      <c r="P229" s="399"/>
      <c r="Q229" s="205"/>
      <c r="R229" s="98"/>
    </row>
    <row r="230" spans="1:18" ht="26.25" x14ac:dyDescent="0.25">
      <c r="A230" s="40"/>
      <c r="B230" s="162" t="s">
        <v>533</v>
      </c>
      <c r="C230" s="667"/>
      <c r="D230" s="171">
        <f t="shared" ref="D230" si="417">E230+G230</f>
        <v>1</v>
      </c>
      <c r="E230" s="171">
        <v>1</v>
      </c>
      <c r="F230" s="171">
        <v>0.8</v>
      </c>
      <c r="G230" s="171"/>
      <c r="H230" s="436">
        <f t="shared" ref="H230" si="418">I230+K230</f>
        <v>0</v>
      </c>
      <c r="I230" s="68"/>
      <c r="J230" s="68"/>
      <c r="K230" s="68"/>
      <c r="L230" s="69">
        <f t="shared" ref="L230" si="419">M230+O230</f>
        <v>1</v>
      </c>
      <c r="M230" s="69">
        <f t="shared" ref="M230" si="420">E230+I230</f>
        <v>1</v>
      </c>
      <c r="N230" s="69">
        <f t="shared" ref="N230" si="421">F230+J230</f>
        <v>0.8</v>
      </c>
      <c r="O230" s="69"/>
      <c r="P230" s="399"/>
    </row>
    <row r="231" spans="1:18" s="37" customFormat="1" ht="26.25" x14ac:dyDescent="0.25">
      <c r="A231" s="40"/>
      <c r="B231" s="167" t="s">
        <v>501</v>
      </c>
      <c r="C231" s="668"/>
      <c r="D231" s="168">
        <f>E231+G231</f>
        <v>13.4</v>
      </c>
      <c r="E231" s="168">
        <v>13.4</v>
      </c>
      <c r="F231" s="168">
        <v>10.3</v>
      </c>
      <c r="G231" s="275"/>
      <c r="H231" s="172">
        <f t="shared" si="415"/>
        <v>0</v>
      </c>
      <c r="I231" s="213"/>
      <c r="J231" s="172"/>
      <c r="K231" s="172"/>
      <c r="L231" s="170">
        <f t="shared" ref="L231" si="422">M231+O231</f>
        <v>13.4</v>
      </c>
      <c r="M231" s="170">
        <f t="shared" ref="M231" si="423">E231+I231</f>
        <v>13.4</v>
      </c>
      <c r="N231" s="170">
        <f t="shared" ref="N231" si="424">F231+J231</f>
        <v>10.3</v>
      </c>
      <c r="O231" s="170">
        <f t="shared" ref="O231" si="425">G231+K231</f>
        <v>0</v>
      </c>
      <c r="P231" s="399"/>
      <c r="Q231" s="214"/>
      <c r="R231" s="215"/>
    </row>
    <row r="232" spans="1:18" x14ac:dyDescent="0.25">
      <c r="A232" s="32" t="s">
        <v>119</v>
      </c>
      <c r="B232" s="35" t="s">
        <v>65</v>
      </c>
      <c r="C232" s="664" t="s">
        <v>51</v>
      </c>
      <c r="D232" s="471">
        <f>E232+G232</f>
        <v>1.2000000000000002</v>
      </c>
      <c r="E232" s="168">
        <f>SUM(E234:E235)</f>
        <v>1.2000000000000002</v>
      </c>
      <c r="F232" s="168">
        <f t="shared" ref="F232:G232" si="426">SUM(F234:F235)</f>
        <v>0.9</v>
      </c>
      <c r="G232" s="168">
        <f t="shared" si="426"/>
        <v>0</v>
      </c>
      <c r="H232" s="211">
        <f t="shared" si="375"/>
        <v>0</v>
      </c>
      <c r="I232" s="169">
        <f>SUM(I234:I235)</f>
        <v>0</v>
      </c>
      <c r="J232" s="169">
        <f t="shared" ref="J232:K232" si="427">SUM(J234:J235)</f>
        <v>0</v>
      </c>
      <c r="K232" s="169">
        <f t="shared" si="427"/>
        <v>0</v>
      </c>
      <c r="L232" s="170">
        <f t="shared" ref="L232" si="428">M232+O232</f>
        <v>1.2000000000000002</v>
      </c>
      <c r="M232" s="170">
        <f t="shared" ref="M232:O232" si="429">E232+I232</f>
        <v>1.2000000000000002</v>
      </c>
      <c r="N232" s="170">
        <f t="shared" si="429"/>
        <v>0.9</v>
      </c>
      <c r="O232" s="170">
        <f t="shared" si="429"/>
        <v>0</v>
      </c>
      <c r="P232" s="399"/>
      <c r="Q232" s="205"/>
      <c r="R232" s="98"/>
    </row>
    <row r="233" spans="1:18" x14ac:dyDescent="0.25">
      <c r="A233" s="40"/>
      <c r="B233" s="367" t="s">
        <v>194</v>
      </c>
      <c r="C233" s="666"/>
      <c r="D233" s="386"/>
      <c r="E233" s="171"/>
      <c r="F233" s="329"/>
      <c r="G233" s="171"/>
      <c r="H233" s="276"/>
      <c r="I233" s="276"/>
      <c r="J233" s="177"/>
      <c r="K233" s="177"/>
      <c r="L233" s="178"/>
      <c r="M233" s="178"/>
      <c r="N233" s="178"/>
      <c r="O233" s="178"/>
      <c r="P233" s="399"/>
      <c r="Q233" s="205"/>
      <c r="R233" s="98"/>
    </row>
    <row r="234" spans="1:18" ht="26.25" x14ac:dyDescent="0.25">
      <c r="A234" s="40"/>
      <c r="B234" s="162" t="s">
        <v>533</v>
      </c>
      <c r="C234" s="667"/>
      <c r="D234" s="171">
        <f t="shared" ref="D234" si="430">E234+G234</f>
        <v>0.1</v>
      </c>
      <c r="E234" s="171">
        <v>0.1</v>
      </c>
      <c r="F234" s="171">
        <v>0.1</v>
      </c>
      <c r="G234" s="171"/>
      <c r="H234" s="436">
        <f t="shared" ref="H234" si="431">I234+K234</f>
        <v>0</v>
      </c>
      <c r="I234" s="68"/>
      <c r="J234" s="68"/>
      <c r="K234" s="68"/>
      <c r="L234" s="69">
        <f t="shared" ref="L234" si="432">M234+O234</f>
        <v>0.1</v>
      </c>
      <c r="M234" s="69">
        <f t="shared" ref="M234" si="433">E234+I234</f>
        <v>0.1</v>
      </c>
      <c r="N234" s="69">
        <f t="shared" ref="N234" si="434">F234+J234</f>
        <v>0.1</v>
      </c>
      <c r="O234" s="69"/>
      <c r="P234" s="399"/>
    </row>
    <row r="235" spans="1:18" s="37" customFormat="1" ht="26.25" x14ac:dyDescent="0.25">
      <c r="A235" s="242"/>
      <c r="B235" s="163" t="s">
        <v>501</v>
      </c>
      <c r="C235" s="667"/>
      <c r="D235" s="168">
        <f>E235+G235</f>
        <v>1.1000000000000001</v>
      </c>
      <c r="E235" s="168">
        <v>1.1000000000000001</v>
      </c>
      <c r="F235" s="168">
        <v>0.8</v>
      </c>
      <c r="G235" s="275"/>
      <c r="H235" s="177">
        <f t="shared" si="375"/>
        <v>0</v>
      </c>
      <c r="I235" s="276"/>
      <c r="J235" s="177"/>
      <c r="K235" s="177"/>
      <c r="L235" s="170">
        <f t="shared" ref="L235" si="435">M235+O235</f>
        <v>1.1000000000000001</v>
      </c>
      <c r="M235" s="170">
        <f t="shared" ref="M235" si="436">E235+I235</f>
        <v>1.1000000000000001</v>
      </c>
      <c r="N235" s="170">
        <f t="shared" ref="N235" si="437">F235+J235</f>
        <v>0.8</v>
      </c>
      <c r="O235" s="170">
        <f t="shared" ref="O235" si="438">G235+K235</f>
        <v>0</v>
      </c>
      <c r="P235" s="399"/>
      <c r="Q235" s="214"/>
      <c r="R235" s="215"/>
    </row>
    <row r="236" spans="1:18" x14ac:dyDescent="0.25">
      <c r="A236" s="32" t="s">
        <v>120</v>
      </c>
      <c r="B236" s="35" t="s">
        <v>50</v>
      </c>
      <c r="C236" s="664" t="s">
        <v>51</v>
      </c>
      <c r="D236" s="471">
        <f>E236+G236</f>
        <v>3</v>
      </c>
      <c r="E236" s="168">
        <v>3</v>
      </c>
      <c r="F236" s="222">
        <v>2.2999999999999998</v>
      </c>
      <c r="G236" s="222">
        <f t="shared" ref="G236" si="439">SUM(G238:G239)</f>
        <v>0</v>
      </c>
      <c r="H236" s="211">
        <f t="shared" ref="H236:H239" si="440">I236+K236</f>
        <v>0</v>
      </c>
      <c r="I236" s="169">
        <f>SUM(I238:I239)</f>
        <v>0</v>
      </c>
      <c r="J236" s="169">
        <f t="shared" ref="J236:K236" si="441">SUM(J238:J239)</f>
        <v>0</v>
      </c>
      <c r="K236" s="332">
        <f t="shared" si="441"/>
        <v>0</v>
      </c>
      <c r="L236" s="483">
        <f t="shared" ref="L236" si="442">M236+O236</f>
        <v>3</v>
      </c>
      <c r="M236" s="170">
        <f t="shared" ref="M236" si="443">E236+I236</f>
        <v>3</v>
      </c>
      <c r="N236" s="227">
        <f t="shared" ref="N236" si="444">F236+J236</f>
        <v>2.2999999999999998</v>
      </c>
      <c r="O236" s="170">
        <f t="shared" ref="O236" si="445">G236+K236</f>
        <v>0</v>
      </c>
      <c r="P236" s="399"/>
      <c r="Q236" s="205"/>
      <c r="R236" s="98"/>
    </row>
    <row r="237" spans="1:18" hidden="1" x14ac:dyDescent="0.25">
      <c r="A237" s="40"/>
      <c r="B237" s="367" t="s">
        <v>194</v>
      </c>
      <c r="C237" s="666"/>
      <c r="D237" s="388"/>
      <c r="E237" s="176"/>
      <c r="F237" s="360"/>
      <c r="G237" s="223"/>
      <c r="H237" s="276"/>
      <c r="I237" s="276"/>
      <c r="J237" s="177"/>
      <c r="K237" s="391"/>
      <c r="L237" s="484"/>
      <c r="M237" s="178"/>
      <c r="N237" s="279"/>
      <c r="O237" s="178"/>
      <c r="P237" s="399"/>
      <c r="Q237" s="205"/>
      <c r="R237" s="98"/>
    </row>
    <row r="238" spans="1:18" ht="26.25" hidden="1" x14ac:dyDescent="0.25">
      <c r="A238" s="40"/>
      <c r="B238" s="162" t="s">
        <v>533</v>
      </c>
      <c r="C238" s="666"/>
      <c r="D238" s="275">
        <f t="shared" ref="D238" si="446">E238+G238</f>
        <v>0</v>
      </c>
      <c r="E238" s="176"/>
      <c r="F238" s="360"/>
      <c r="G238" s="223"/>
      <c r="H238" s="68"/>
      <c r="I238" s="68"/>
      <c r="J238" s="68"/>
      <c r="K238" s="482"/>
      <c r="L238" s="484">
        <f t="shared" ref="L238" si="447">M238+O238</f>
        <v>0</v>
      </c>
      <c r="M238" s="178">
        <f t="shared" ref="M238" si="448">E238+I238</f>
        <v>0</v>
      </c>
      <c r="N238" s="279">
        <f t="shared" ref="N238" si="449">F238+J238</f>
        <v>0</v>
      </c>
      <c r="O238" s="178"/>
      <c r="P238" s="399"/>
    </row>
    <row r="239" spans="1:18" s="37" customFormat="1" ht="26.25" x14ac:dyDescent="0.25">
      <c r="A239" s="242"/>
      <c r="B239" s="163" t="s">
        <v>501</v>
      </c>
      <c r="C239" s="666"/>
      <c r="D239" s="212">
        <f>E239+G239</f>
        <v>0</v>
      </c>
      <c r="E239" s="171"/>
      <c r="F239" s="223"/>
      <c r="G239" s="277"/>
      <c r="H239" s="177">
        <f t="shared" si="440"/>
        <v>0</v>
      </c>
      <c r="I239" s="276"/>
      <c r="J239" s="177"/>
      <c r="K239" s="391"/>
      <c r="L239" s="485">
        <f t="shared" ref="L239" si="450">M239+O239</f>
        <v>0</v>
      </c>
      <c r="M239" s="173">
        <f t="shared" ref="M239" si="451">E239+I239</f>
        <v>0</v>
      </c>
      <c r="N239" s="307">
        <f t="shared" ref="N239" si="452">F239+J239</f>
        <v>0</v>
      </c>
      <c r="O239" s="173">
        <f t="shared" ref="O239" si="453">G239+K239</f>
        <v>0</v>
      </c>
      <c r="P239" s="399"/>
      <c r="Q239" s="214"/>
      <c r="R239" s="215"/>
    </row>
    <row r="240" spans="1:18" x14ac:dyDescent="0.25">
      <c r="A240" s="408" t="s">
        <v>162</v>
      </c>
      <c r="B240" s="35" t="s">
        <v>167</v>
      </c>
      <c r="C240" s="499" t="s">
        <v>51</v>
      </c>
      <c r="D240" s="490">
        <f>E240+G240</f>
        <v>73.999999999999986</v>
      </c>
      <c r="E240" s="176">
        <f>E243+E244+E245+E242</f>
        <v>73.999999999999986</v>
      </c>
      <c r="F240" s="176">
        <f t="shared" ref="F240:G240" si="454">F243+F244+F245+F242</f>
        <v>52.800000000000004</v>
      </c>
      <c r="G240" s="168">
        <f t="shared" si="454"/>
        <v>0</v>
      </c>
      <c r="H240" s="169">
        <f t="shared" si="375"/>
        <v>0</v>
      </c>
      <c r="I240" s="211">
        <f>I243+I244+I245+I242</f>
        <v>0</v>
      </c>
      <c r="J240" s="211">
        <f t="shared" ref="J240:K240" si="455">J243+J244+J245+J242</f>
        <v>0</v>
      </c>
      <c r="K240" s="211">
        <f t="shared" si="455"/>
        <v>0</v>
      </c>
      <c r="L240" s="178">
        <f t="shared" ref="L240" si="456">M240+O240</f>
        <v>73.999999999999986</v>
      </c>
      <c r="M240" s="178">
        <f>M243+M244+M245+M242</f>
        <v>73.999999999999986</v>
      </c>
      <c r="N240" s="178">
        <f t="shared" ref="N240:O240" si="457">N243+N244+N245+N242</f>
        <v>52.800000000000004</v>
      </c>
      <c r="O240" s="178">
        <f t="shared" si="457"/>
        <v>0</v>
      </c>
      <c r="P240" s="399"/>
      <c r="Q240" s="205"/>
      <c r="R240" s="98"/>
    </row>
    <row r="241" spans="1:18" x14ac:dyDescent="0.25">
      <c r="A241" s="239"/>
      <c r="B241" s="159" t="s">
        <v>194</v>
      </c>
      <c r="C241" s="500"/>
      <c r="D241" s="360"/>
      <c r="E241" s="176"/>
      <c r="F241" s="176"/>
      <c r="G241" s="275"/>
      <c r="H241" s="177"/>
      <c r="I241" s="177"/>
      <c r="J241" s="177"/>
      <c r="K241" s="177"/>
      <c r="L241" s="178"/>
      <c r="M241" s="178"/>
      <c r="N241" s="178"/>
      <c r="O241" s="178"/>
      <c r="P241" s="399"/>
      <c r="Q241" s="205"/>
      <c r="R241" s="98"/>
    </row>
    <row r="242" spans="1:18" ht="26.25" x14ac:dyDescent="0.25">
      <c r="A242" s="239"/>
      <c r="B242" s="527" t="s">
        <v>351</v>
      </c>
      <c r="C242" s="526"/>
      <c r="D242" s="67">
        <f>E242+G242</f>
        <v>3.6</v>
      </c>
      <c r="E242" s="67">
        <v>3.6</v>
      </c>
      <c r="F242" s="67">
        <v>2.7</v>
      </c>
      <c r="G242" s="67"/>
      <c r="H242" s="436">
        <f t="shared" ref="H242:H243" si="458">I242+K242</f>
        <v>0</v>
      </c>
      <c r="I242" s="68"/>
      <c r="J242" s="68"/>
      <c r="K242" s="68"/>
      <c r="L242" s="69">
        <f t="shared" ref="L242" si="459">M242+O242</f>
        <v>3.6</v>
      </c>
      <c r="M242" s="69">
        <f t="shared" ref="M242" si="460">E242+I242</f>
        <v>3.6</v>
      </c>
      <c r="N242" s="69">
        <f t="shared" ref="N242" si="461">F242+J242</f>
        <v>2.7</v>
      </c>
      <c r="O242" s="69">
        <f t="shared" ref="O242" si="462">G242+K242</f>
        <v>0</v>
      </c>
      <c r="P242" s="399"/>
      <c r="Q242" s="205"/>
      <c r="R242" s="98"/>
    </row>
    <row r="243" spans="1:18" ht="26.25" x14ac:dyDescent="0.25">
      <c r="A243" s="239"/>
      <c r="B243" s="162" t="s">
        <v>533</v>
      </c>
      <c r="C243" s="500"/>
      <c r="D243" s="223">
        <f>E243+G243</f>
        <v>3</v>
      </c>
      <c r="E243" s="67">
        <v>3</v>
      </c>
      <c r="F243" s="67">
        <v>2.2999999999999998</v>
      </c>
      <c r="G243" s="67"/>
      <c r="H243" s="436">
        <f t="shared" si="458"/>
        <v>0</v>
      </c>
      <c r="I243" s="68"/>
      <c r="J243" s="68"/>
      <c r="K243" s="68"/>
      <c r="L243" s="69">
        <f t="shared" ref="L243" si="463">M243+O243</f>
        <v>3</v>
      </c>
      <c r="M243" s="69">
        <f t="shared" ref="M243" si="464">E243+I243</f>
        <v>3</v>
      </c>
      <c r="N243" s="69">
        <f t="shared" ref="N243" si="465">F243+J243</f>
        <v>2.2999999999999998</v>
      </c>
      <c r="O243" s="69">
        <f t="shared" ref="O243" si="466">G243+K243</f>
        <v>0</v>
      </c>
      <c r="P243" s="399"/>
      <c r="Q243" s="205"/>
      <c r="R243" s="98"/>
    </row>
    <row r="244" spans="1:18" ht="26.25" x14ac:dyDescent="0.25">
      <c r="A244" s="239"/>
      <c r="B244" s="162" t="s">
        <v>501</v>
      </c>
      <c r="C244" s="500"/>
      <c r="D244" s="223">
        <f>E244+G244</f>
        <v>4.0999999999999996</v>
      </c>
      <c r="E244" s="171">
        <v>4.0999999999999996</v>
      </c>
      <c r="F244" s="171">
        <v>3.2</v>
      </c>
      <c r="G244" s="212"/>
      <c r="H244" s="172">
        <f t="shared" si="375"/>
        <v>0</v>
      </c>
      <c r="I244" s="172"/>
      <c r="J244" s="172"/>
      <c r="K244" s="172"/>
      <c r="L244" s="173">
        <f>M244+O244</f>
        <v>4.0999999999999996</v>
      </c>
      <c r="M244" s="173">
        <f t="shared" ref="M244:O245" si="467">E244+I244</f>
        <v>4.0999999999999996</v>
      </c>
      <c r="N244" s="173">
        <f t="shared" si="467"/>
        <v>3.2</v>
      </c>
      <c r="O244" s="173">
        <f t="shared" si="467"/>
        <v>0</v>
      </c>
      <c r="P244" s="399"/>
      <c r="Q244" s="205"/>
      <c r="R244" s="98"/>
    </row>
    <row r="245" spans="1:18" s="37" customFormat="1" ht="51.75" x14ac:dyDescent="0.25">
      <c r="A245" s="311"/>
      <c r="B245" s="274" t="s">
        <v>352</v>
      </c>
      <c r="C245" s="513"/>
      <c r="D245" s="222">
        <f>E245+G245</f>
        <v>63.3</v>
      </c>
      <c r="E245" s="168">
        <v>63.3</v>
      </c>
      <c r="F245" s="168">
        <v>44.6</v>
      </c>
      <c r="G245" s="210"/>
      <c r="H245" s="169">
        <f t="shared" ref="H245:H246" si="468">I245+K245</f>
        <v>0</v>
      </c>
      <c r="I245" s="169"/>
      <c r="J245" s="169"/>
      <c r="K245" s="169"/>
      <c r="L245" s="170">
        <f t="shared" ref="L245" si="469">M245+O245</f>
        <v>63.3</v>
      </c>
      <c r="M245" s="170">
        <f t="shared" si="467"/>
        <v>63.3</v>
      </c>
      <c r="N245" s="170">
        <f t="shared" si="467"/>
        <v>44.6</v>
      </c>
      <c r="O245" s="170">
        <f t="shared" si="467"/>
        <v>0</v>
      </c>
      <c r="P245" s="399"/>
      <c r="Q245" s="214"/>
      <c r="R245" s="215"/>
    </row>
    <row r="246" spans="1:18" s="37" customFormat="1" x14ac:dyDescent="0.25">
      <c r="A246" s="408" t="s">
        <v>121</v>
      </c>
      <c r="B246" s="26" t="s">
        <v>168</v>
      </c>
      <c r="C246" s="500" t="s">
        <v>51</v>
      </c>
      <c r="D246" s="328">
        <f>E246+G246</f>
        <v>348.6</v>
      </c>
      <c r="E246" s="168">
        <f>E249+E250+E248</f>
        <v>348.6</v>
      </c>
      <c r="F246" s="168">
        <f t="shared" ref="F246:G246" si="470">F249+F250+F248</f>
        <v>217.8</v>
      </c>
      <c r="G246" s="168">
        <f t="shared" si="470"/>
        <v>0</v>
      </c>
      <c r="H246" s="169">
        <f t="shared" si="468"/>
        <v>0</v>
      </c>
      <c r="I246" s="211">
        <f>I249+I250+I248</f>
        <v>0</v>
      </c>
      <c r="J246" s="211">
        <f t="shared" ref="J246:K246" si="471">J249+J250+J248</f>
        <v>-10</v>
      </c>
      <c r="K246" s="211">
        <f t="shared" si="471"/>
        <v>0</v>
      </c>
      <c r="L246" s="170">
        <f t="shared" ref="L246" si="472">M246+O246</f>
        <v>348.6</v>
      </c>
      <c r="M246" s="170">
        <f>M249+M250+M248</f>
        <v>348.6</v>
      </c>
      <c r="N246" s="170">
        <f t="shared" ref="N246:O246" si="473">N249+N250+N248</f>
        <v>207.8</v>
      </c>
      <c r="O246" s="170">
        <f t="shared" si="473"/>
        <v>0</v>
      </c>
      <c r="P246" s="399"/>
      <c r="Q246" s="2"/>
      <c r="R246" s="2"/>
    </row>
    <row r="247" spans="1:18" s="37" customFormat="1" x14ac:dyDescent="0.25">
      <c r="A247" s="239"/>
      <c r="B247" s="159" t="s">
        <v>194</v>
      </c>
      <c r="C247" s="500"/>
      <c r="D247" s="360"/>
      <c r="E247" s="176"/>
      <c r="F247" s="176"/>
      <c r="G247" s="275"/>
      <c r="H247" s="177"/>
      <c r="I247" s="276"/>
      <c r="J247" s="177"/>
      <c r="K247" s="177"/>
      <c r="L247" s="178"/>
      <c r="M247" s="178"/>
      <c r="N247" s="178"/>
      <c r="O247" s="178"/>
      <c r="P247" s="399"/>
      <c r="Q247" s="2"/>
      <c r="R247" s="2"/>
    </row>
    <row r="248" spans="1:18" s="37" customFormat="1" ht="26.25" x14ac:dyDescent="0.25">
      <c r="A248" s="239"/>
      <c r="B248" s="162" t="s">
        <v>533</v>
      </c>
      <c r="C248" s="536"/>
      <c r="D248" s="366">
        <f>E248+G248</f>
        <v>0.4</v>
      </c>
      <c r="E248" s="67">
        <v>0.4</v>
      </c>
      <c r="F248" s="67">
        <v>0.3</v>
      </c>
      <c r="G248" s="392"/>
      <c r="H248" s="68">
        <f t="shared" ref="H248" si="474">I248+K248</f>
        <v>0</v>
      </c>
      <c r="I248" s="389"/>
      <c r="J248" s="68"/>
      <c r="K248" s="68"/>
      <c r="L248" s="69">
        <f t="shared" ref="L248" si="475">M248+O248</f>
        <v>0.4</v>
      </c>
      <c r="M248" s="69">
        <f t="shared" ref="M248" si="476">E248+I248</f>
        <v>0.4</v>
      </c>
      <c r="N248" s="69">
        <f t="shared" ref="N248" si="477">F248+J248</f>
        <v>0.3</v>
      </c>
      <c r="O248" s="69"/>
      <c r="P248" s="399"/>
      <c r="Q248" s="2"/>
      <c r="R248" s="2"/>
    </row>
    <row r="249" spans="1:18" s="37" customFormat="1" ht="26.25" x14ac:dyDescent="0.25">
      <c r="A249" s="239"/>
      <c r="B249" s="163" t="s">
        <v>501</v>
      </c>
      <c r="C249" s="500"/>
      <c r="D249" s="366">
        <f>E249+G249</f>
        <v>7.1</v>
      </c>
      <c r="E249" s="67">
        <v>7.1</v>
      </c>
      <c r="F249" s="67">
        <v>5.4</v>
      </c>
      <c r="G249" s="392"/>
      <c r="H249" s="68">
        <f t="shared" si="375"/>
        <v>0</v>
      </c>
      <c r="I249" s="389"/>
      <c r="J249" s="68"/>
      <c r="K249" s="68"/>
      <c r="L249" s="69">
        <f t="shared" ref="L249" si="478">M249+O249</f>
        <v>7.1</v>
      </c>
      <c r="M249" s="69">
        <f t="shared" ref="M249" si="479">E249+I249</f>
        <v>7.1</v>
      </c>
      <c r="N249" s="69">
        <f t="shared" ref="N249:N250" si="480">F249+J249</f>
        <v>5.4</v>
      </c>
      <c r="O249" s="69"/>
      <c r="P249" s="399"/>
      <c r="Q249" s="2"/>
      <c r="R249" s="2"/>
    </row>
    <row r="250" spans="1:18" ht="51.75" x14ac:dyDescent="0.25">
      <c r="A250" s="311"/>
      <c r="B250" s="274" t="s">
        <v>352</v>
      </c>
      <c r="C250" s="513"/>
      <c r="D250" s="222">
        <f>E250+G250</f>
        <v>341.1</v>
      </c>
      <c r="E250" s="168">
        <v>341.1</v>
      </c>
      <c r="F250" s="168">
        <v>212.1</v>
      </c>
      <c r="G250" s="210"/>
      <c r="H250" s="169">
        <f t="shared" ref="H250" si="481">I250+K250</f>
        <v>0</v>
      </c>
      <c r="I250" s="211"/>
      <c r="J250" s="169">
        <v>-10</v>
      </c>
      <c r="K250" s="169"/>
      <c r="L250" s="178">
        <f>M250+O250</f>
        <v>341.1</v>
      </c>
      <c r="M250" s="170">
        <f>E250+I250</f>
        <v>341.1</v>
      </c>
      <c r="N250" s="170">
        <f t="shared" si="480"/>
        <v>202.1</v>
      </c>
      <c r="O250" s="170">
        <f t="shared" ref="O250" si="482">G250+K250</f>
        <v>0</v>
      </c>
      <c r="P250" s="399"/>
      <c r="R250" s="220"/>
    </row>
    <row r="251" spans="1:18" x14ac:dyDescent="0.25">
      <c r="A251" s="449" t="s">
        <v>122</v>
      </c>
      <c r="B251" s="87" t="s">
        <v>177</v>
      </c>
      <c r="C251" s="384"/>
      <c r="D251" s="21">
        <f t="shared" ref="D251:K251" si="483">D95+D103+D107+D112+D117+D121+D125+D130+D134+D139+D143+D148+D152+D156+D160+D164+D168+D177+D185+D189+D194+D198+D202+D206+D210+D214+D218+D222+D226+D228+D232+D236+D240+D246+D173+D181</f>
        <v>1695.8000000000004</v>
      </c>
      <c r="E251" s="21">
        <f t="shared" si="483"/>
        <v>889.19999999999993</v>
      </c>
      <c r="F251" s="21">
        <f t="shared" si="483"/>
        <v>512.4</v>
      </c>
      <c r="G251" s="21">
        <f t="shared" si="483"/>
        <v>806.6</v>
      </c>
      <c r="H251" s="21">
        <f t="shared" si="483"/>
        <v>1.2</v>
      </c>
      <c r="I251" s="21">
        <f t="shared" si="483"/>
        <v>1.2</v>
      </c>
      <c r="J251" s="21">
        <f t="shared" si="483"/>
        <v>-10</v>
      </c>
      <c r="K251" s="21">
        <f t="shared" si="483"/>
        <v>0</v>
      </c>
      <c r="L251" s="21">
        <f t="shared" ref="L251" si="484">M251+O251</f>
        <v>1697</v>
      </c>
      <c r="M251" s="21">
        <f>M95+M103+M107+M112+M117+M121+M125+M130+M134+M139+M143+M148+M152+M156+M160+M164+M168+M177+M185+M189+M194+M198+M202+M206+M210+M214+M218+M222+M226+M228+M232+M236+M240+M246+M173+M181</f>
        <v>890.4</v>
      </c>
      <c r="N251" s="21">
        <f>N95+N103+N107+N112+N117+N121+N125+N130+N134+N139+N143+N148+N152+N156+N160+N164+N168+N177+N185+N189+N194+N198+N202+N206+N210+N214+N218+N222+N226+N228+N232+N236+N240+N246+N173+N181</f>
        <v>502.4</v>
      </c>
      <c r="O251" s="21">
        <f>O95+O103+O107+O112+O117+O121+O125+O130+O134+O139+O143+O148+O152+O156+O160+O164+O168+O177+O185+O189+O194+O198+O202+O206+O210+O214+O218+O222+O226+O228+O232+O236+O240+O246+O173+O181</f>
        <v>806.6</v>
      </c>
      <c r="P251" s="400"/>
    </row>
    <row r="252" spans="1:18" hidden="1" x14ac:dyDescent="0.25">
      <c r="A252" s="32"/>
      <c r="B252" s="675" t="s">
        <v>181</v>
      </c>
      <c r="C252" s="675"/>
      <c r="D252" s="675"/>
      <c r="E252" s="675"/>
      <c r="F252" s="675"/>
      <c r="G252" s="675"/>
      <c r="H252" s="675"/>
      <c r="I252" s="675"/>
      <c r="J252" s="675"/>
      <c r="K252" s="675"/>
      <c r="L252" s="675"/>
      <c r="M252" s="675"/>
      <c r="N252" s="675"/>
      <c r="O252" s="675"/>
      <c r="P252" s="385"/>
      <c r="Q252" s="205"/>
      <c r="R252" s="98"/>
    </row>
    <row r="253" spans="1:18" hidden="1" x14ac:dyDescent="0.25">
      <c r="A253" s="408"/>
      <c r="B253" s="29" t="s">
        <v>20</v>
      </c>
      <c r="C253" s="368"/>
      <c r="D253" s="168">
        <f>E253+G253</f>
        <v>0</v>
      </c>
      <c r="E253" s="168">
        <f>E255+E256</f>
        <v>0</v>
      </c>
      <c r="F253" s="168">
        <f t="shared" ref="F253:G253" si="485">F255+F256</f>
        <v>0</v>
      </c>
      <c r="G253" s="168">
        <f t="shared" si="485"/>
        <v>0</v>
      </c>
      <c r="H253" s="169">
        <f>I253+K253</f>
        <v>0</v>
      </c>
      <c r="I253" s="169">
        <f>I255+I256</f>
        <v>0</v>
      </c>
      <c r="J253" s="169">
        <f t="shared" ref="J253:K253" si="486">J255+J256</f>
        <v>0</v>
      </c>
      <c r="K253" s="169">
        <f t="shared" si="486"/>
        <v>0</v>
      </c>
      <c r="L253" s="170">
        <f>M253+O253</f>
        <v>0</v>
      </c>
      <c r="M253" s="170">
        <f>E253+I253</f>
        <v>0</v>
      </c>
      <c r="N253" s="170">
        <f>F253+J253</f>
        <v>0</v>
      </c>
      <c r="O253" s="170">
        <f>G253+K253</f>
        <v>0</v>
      </c>
      <c r="P253" s="399"/>
      <c r="Q253" s="205"/>
      <c r="R253" s="98"/>
    </row>
    <row r="254" spans="1:18" hidden="1" x14ac:dyDescent="0.25">
      <c r="A254" s="239"/>
      <c r="B254" s="367" t="s">
        <v>194</v>
      </c>
      <c r="C254" s="369"/>
      <c r="D254" s="176"/>
      <c r="E254" s="176"/>
      <c r="F254" s="176"/>
      <c r="G254" s="176"/>
      <c r="H254" s="177"/>
      <c r="I254" s="177"/>
      <c r="J254" s="177"/>
      <c r="K254" s="177"/>
      <c r="L254" s="178"/>
      <c r="M254" s="178"/>
      <c r="N254" s="178"/>
      <c r="O254" s="178"/>
      <c r="P254" s="399"/>
      <c r="Q254" s="205"/>
      <c r="R254" s="98"/>
    </row>
    <row r="255" spans="1:18" ht="26.25" hidden="1" x14ac:dyDescent="0.25">
      <c r="A255" s="239"/>
      <c r="B255" s="365" t="s">
        <v>442</v>
      </c>
      <c r="C255" s="381" t="s">
        <v>25</v>
      </c>
      <c r="D255" s="67"/>
      <c r="E255" s="67"/>
      <c r="F255" s="67"/>
      <c r="G255" s="67"/>
      <c r="H255" s="169">
        <f>I255+K255</f>
        <v>0</v>
      </c>
      <c r="I255" s="68"/>
      <c r="J255" s="68"/>
      <c r="K255" s="68"/>
      <c r="L255" s="170">
        <f>M255+O255</f>
        <v>0</v>
      </c>
      <c r="M255" s="170">
        <f t="shared" ref="M255:O256" si="487">E255+I255</f>
        <v>0</v>
      </c>
      <c r="N255" s="170">
        <f t="shared" si="487"/>
        <v>0</v>
      </c>
      <c r="O255" s="170">
        <f t="shared" si="487"/>
        <v>0</v>
      </c>
      <c r="P255" s="399"/>
      <c r="Q255" s="205"/>
      <c r="R255" s="98"/>
    </row>
    <row r="256" spans="1:18" ht="39" hidden="1" x14ac:dyDescent="0.25">
      <c r="A256" s="311"/>
      <c r="B256" s="373" t="s">
        <v>443</v>
      </c>
      <c r="C256" s="381" t="s">
        <v>25</v>
      </c>
      <c r="D256" s="67"/>
      <c r="E256" s="67"/>
      <c r="F256" s="67"/>
      <c r="G256" s="67"/>
      <c r="H256" s="68">
        <f>I256+K256</f>
        <v>0</v>
      </c>
      <c r="I256" s="68"/>
      <c r="J256" s="68"/>
      <c r="K256" s="68"/>
      <c r="L256" s="69">
        <f>M256+O256</f>
        <v>0</v>
      </c>
      <c r="M256" s="69">
        <f t="shared" si="487"/>
        <v>0</v>
      </c>
      <c r="N256" s="69">
        <f t="shared" si="487"/>
        <v>0</v>
      </c>
      <c r="O256" s="69">
        <f t="shared" si="487"/>
        <v>0</v>
      </c>
      <c r="P256" s="399"/>
      <c r="Q256" s="205"/>
      <c r="R256" s="98"/>
    </row>
    <row r="257" spans="1:18" hidden="1" x14ac:dyDescent="0.25">
      <c r="A257" s="242"/>
      <c r="B257" s="87" t="s">
        <v>178</v>
      </c>
      <c r="C257" s="207"/>
      <c r="D257" s="86">
        <f>D253</f>
        <v>0</v>
      </c>
      <c r="E257" s="86">
        <f t="shared" ref="E257:O257" si="488">E253</f>
        <v>0</v>
      </c>
      <c r="F257" s="86">
        <f t="shared" si="488"/>
        <v>0</v>
      </c>
      <c r="G257" s="86">
        <f t="shared" si="488"/>
        <v>0</v>
      </c>
      <c r="H257" s="221">
        <f t="shared" si="488"/>
        <v>0</v>
      </c>
      <c r="I257" s="221">
        <f t="shared" si="488"/>
        <v>0</v>
      </c>
      <c r="J257" s="221">
        <f t="shared" si="488"/>
        <v>0</v>
      </c>
      <c r="K257" s="221">
        <f t="shared" si="488"/>
        <v>0</v>
      </c>
      <c r="L257" s="87">
        <f t="shared" si="488"/>
        <v>0</v>
      </c>
      <c r="M257" s="87">
        <f t="shared" si="488"/>
        <v>0</v>
      </c>
      <c r="N257" s="87">
        <f t="shared" si="488"/>
        <v>0</v>
      </c>
      <c r="O257" s="87">
        <f t="shared" si="488"/>
        <v>0</v>
      </c>
      <c r="P257" s="400"/>
      <c r="Q257" s="205"/>
      <c r="R257" s="220"/>
    </row>
    <row r="258" spans="1:18" x14ac:dyDescent="0.25">
      <c r="A258" s="32"/>
      <c r="B258" s="600" t="s">
        <v>66</v>
      </c>
      <c r="C258" s="601"/>
      <c r="D258" s="601"/>
      <c r="E258" s="601"/>
      <c r="F258" s="601"/>
      <c r="G258" s="601"/>
      <c r="H258" s="601"/>
      <c r="I258" s="601"/>
      <c r="J258" s="601"/>
      <c r="K258" s="601"/>
      <c r="L258" s="601"/>
      <c r="M258" s="601"/>
      <c r="N258" s="601"/>
      <c r="O258" s="602"/>
      <c r="P258" s="385"/>
    </row>
    <row r="259" spans="1:18" x14ac:dyDescent="0.25">
      <c r="A259" s="32" t="s">
        <v>123</v>
      </c>
      <c r="B259" s="35" t="s">
        <v>20</v>
      </c>
      <c r="C259" s="503" t="s">
        <v>30</v>
      </c>
      <c r="D259" s="222">
        <f t="shared" ref="D259" si="489">E259+G259</f>
        <v>1345</v>
      </c>
      <c r="E259" s="225"/>
      <c r="F259" s="168"/>
      <c r="G259" s="225">
        <v>1345</v>
      </c>
      <c r="H259" s="169">
        <f t="shared" ref="H259" si="490">I259+K259</f>
        <v>0</v>
      </c>
      <c r="I259" s="169"/>
      <c r="J259" s="169"/>
      <c r="K259" s="169"/>
      <c r="L259" s="170">
        <f t="shared" ref="L259" si="491">M259+O259</f>
        <v>1345</v>
      </c>
      <c r="M259" s="170">
        <f t="shared" ref="M259" si="492">E259+I259</f>
        <v>0</v>
      </c>
      <c r="N259" s="170">
        <f t="shared" ref="N259" si="493">F259+J259</f>
        <v>0</v>
      </c>
      <c r="O259" s="170">
        <f t="shared" ref="O259" si="494">G259+K259</f>
        <v>1345</v>
      </c>
      <c r="P259" s="399"/>
    </row>
    <row r="260" spans="1:18" ht="26.25" x14ac:dyDescent="0.25">
      <c r="A260" s="242"/>
      <c r="B260" s="274" t="s">
        <v>317</v>
      </c>
      <c r="C260" s="501"/>
      <c r="D260" s="360"/>
      <c r="E260" s="277"/>
      <c r="F260" s="176"/>
      <c r="G260" s="277"/>
      <c r="H260" s="172"/>
      <c r="I260" s="172"/>
      <c r="J260" s="172"/>
      <c r="K260" s="172"/>
      <c r="L260" s="178">
        <f t="shared" ref="L260:L315" si="495">M260+O260</f>
        <v>0</v>
      </c>
      <c r="M260" s="173">
        <f t="shared" ref="M260" si="496">E260+I260</f>
        <v>0</v>
      </c>
      <c r="N260" s="173">
        <f t="shared" ref="N260" si="497">F260+J260</f>
        <v>0</v>
      </c>
      <c r="O260" s="173">
        <f t="shared" ref="O260" si="498">G260+K260</f>
        <v>0</v>
      </c>
      <c r="P260" s="399"/>
    </row>
    <row r="261" spans="1:18" x14ac:dyDescent="0.25">
      <c r="A261" s="32" t="s">
        <v>124</v>
      </c>
      <c r="B261" s="35" t="s">
        <v>7</v>
      </c>
      <c r="C261" s="504" t="s">
        <v>30</v>
      </c>
      <c r="D261" s="168">
        <f t="shared" ref="D261:D315" si="499">E261+G261</f>
        <v>0.3</v>
      </c>
      <c r="E261" s="225">
        <v>0.3</v>
      </c>
      <c r="F261" s="168">
        <v>0.2</v>
      </c>
      <c r="G261" s="225"/>
      <c r="H261" s="169">
        <f t="shared" ref="H261:H316" si="500">I261+K261</f>
        <v>0</v>
      </c>
      <c r="I261" s="226"/>
      <c r="J261" s="169"/>
      <c r="K261" s="226">
        <f t="shared" ref="K261" si="501">K263+K264</f>
        <v>0</v>
      </c>
      <c r="L261" s="170">
        <f t="shared" si="495"/>
        <v>0.3</v>
      </c>
      <c r="M261" s="227">
        <f t="shared" ref="M261:M315" si="502">E261+I261</f>
        <v>0.3</v>
      </c>
      <c r="N261" s="170">
        <f t="shared" ref="N261:N315" si="503">F261+J261</f>
        <v>0.2</v>
      </c>
      <c r="O261" s="217">
        <f t="shared" ref="O261:O315" si="504">G261+K261</f>
        <v>0</v>
      </c>
      <c r="P261" s="399"/>
      <c r="Q261" s="205"/>
      <c r="R261" s="98"/>
    </row>
    <row r="262" spans="1:18" hidden="1" x14ac:dyDescent="0.25">
      <c r="A262" s="40"/>
      <c r="B262" s="159" t="s">
        <v>194</v>
      </c>
      <c r="C262" s="496"/>
      <c r="D262" s="176"/>
      <c r="E262" s="277"/>
      <c r="F262" s="176"/>
      <c r="G262" s="277"/>
      <c r="H262" s="177"/>
      <c r="I262" s="278"/>
      <c r="J262" s="177"/>
      <c r="K262" s="278"/>
      <c r="L262" s="178"/>
      <c r="M262" s="279"/>
      <c r="N262" s="178"/>
      <c r="O262" s="281"/>
      <c r="P262" s="399"/>
      <c r="Q262" s="205"/>
      <c r="R262" s="98"/>
    </row>
    <row r="263" spans="1:18" ht="26.25" x14ac:dyDescent="0.25">
      <c r="A263" s="40"/>
      <c r="B263" s="162" t="s">
        <v>533</v>
      </c>
      <c r="C263" s="497"/>
      <c r="D263" s="171">
        <f t="shared" si="499"/>
        <v>0</v>
      </c>
      <c r="E263" s="329"/>
      <c r="F263" s="171"/>
      <c r="G263" s="329"/>
      <c r="H263" s="172">
        <f t="shared" si="500"/>
        <v>0</v>
      </c>
      <c r="I263" s="306"/>
      <c r="J263" s="172"/>
      <c r="K263" s="306"/>
      <c r="L263" s="173">
        <f t="shared" si="495"/>
        <v>0</v>
      </c>
      <c r="M263" s="307">
        <f t="shared" si="502"/>
        <v>0</v>
      </c>
      <c r="N263" s="173">
        <f t="shared" si="503"/>
        <v>0</v>
      </c>
      <c r="O263" s="218">
        <f t="shared" si="504"/>
        <v>0</v>
      </c>
      <c r="P263" s="399"/>
      <c r="Q263" s="205"/>
      <c r="R263" s="98"/>
    </row>
    <row r="264" spans="1:18" s="37" customFormat="1" ht="25.5" hidden="1" x14ac:dyDescent="0.25">
      <c r="A264" s="242"/>
      <c r="B264" s="331" t="s">
        <v>388</v>
      </c>
      <c r="C264" s="505"/>
      <c r="D264" s="176">
        <f t="shared" si="499"/>
        <v>0</v>
      </c>
      <c r="E264" s="277"/>
      <c r="F264" s="176"/>
      <c r="G264" s="277"/>
      <c r="H264" s="177">
        <f t="shared" si="500"/>
        <v>0</v>
      </c>
      <c r="I264" s="278"/>
      <c r="J264" s="177"/>
      <c r="K264" s="278"/>
      <c r="L264" s="178">
        <f t="shared" si="495"/>
        <v>0</v>
      </c>
      <c r="M264" s="279">
        <f t="shared" si="502"/>
        <v>0</v>
      </c>
      <c r="N264" s="178">
        <f t="shared" si="503"/>
        <v>0</v>
      </c>
      <c r="O264" s="281">
        <f t="shared" si="504"/>
        <v>0</v>
      </c>
      <c r="P264" s="399"/>
      <c r="Q264" s="214"/>
      <c r="R264" s="215"/>
    </row>
    <row r="265" spans="1:18" ht="17.25" customHeight="1" x14ac:dyDescent="0.25">
      <c r="A265" s="32" t="s">
        <v>125</v>
      </c>
      <c r="B265" s="35" t="s">
        <v>10</v>
      </c>
      <c r="C265" s="499" t="s">
        <v>30</v>
      </c>
      <c r="D265" s="225">
        <f t="shared" si="499"/>
        <v>0.1</v>
      </c>
      <c r="E265" s="168">
        <v>0.1</v>
      </c>
      <c r="F265" s="225">
        <v>0.1</v>
      </c>
      <c r="G265" s="168">
        <f>G267+G268</f>
        <v>0</v>
      </c>
      <c r="H265" s="226">
        <f t="shared" si="500"/>
        <v>0</v>
      </c>
      <c r="I265" s="169"/>
      <c r="J265" s="226"/>
      <c r="K265" s="169">
        <f>K267+K268</f>
        <v>0</v>
      </c>
      <c r="L265" s="227">
        <f t="shared" si="495"/>
        <v>0.1</v>
      </c>
      <c r="M265" s="170">
        <f t="shared" si="502"/>
        <v>0.1</v>
      </c>
      <c r="N265" s="227">
        <f t="shared" si="503"/>
        <v>0.1</v>
      </c>
      <c r="O265" s="170">
        <f t="shared" si="504"/>
        <v>0</v>
      </c>
      <c r="P265" s="399"/>
      <c r="Q265" s="205"/>
      <c r="R265" s="98"/>
    </row>
    <row r="266" spans="1:18" ht="17.25" hidden="1" customHeight="1" x14ac:dyDescent="0.25">
      <c r="A266" s="40"/>
      <c r="B266" s="159" t="s">
        <v>194</v>
      </c>
      <c r="C266" s="500"/>
      <c r="D266" s="277"/>
      <c r="E266" s="176"/>
      <c r="F266" s="277"/>
      <c r="G266" s="176"/>
      <c r="H266" s="278"/>
      <c r="I266" s="177"/>
      <c r="J266" s="278"/>
      <c r="K266" s="177"/>
      <c r="L266" s="279"/>
      <c r="M266" s="178"/>
      <c r="N266" s="279"/>
      <c r="O266" s="178"/>
      <c r="P266" s="399"/>
      <c r="Q266" s="205"/>
      <c r="R266" s="98"/>
    </row>
    <row r="267" spans="1:18" ht="26.25" x14ac:dyDescent="0.25">
      <c r="A267" s="40"/>
      <c r="B267" s="162" t="s">
        <v>533</v>
      </c>
      <c r="C267" s="501"/>
      <c r="D267" s="472">
        <f>E267+G267</f>
        <v>0</v>
      </c>
      <c r="E267" s="171"/>
      <c r="F267" s="329"/>
      <c r="G267" s="171"/>
      <c r="H267" s="306">
        <f t="shared" si="500"/>
        <v>0</v>
      </c>
      <c r="I267" s="172"/>
      <c r="J267" s="306"/>
      <c r="K267" s="172"/>
      <c r="L267" s="307">
        <f t="shared" si="495"/>
        <v>0</v>
      </c>
      <c r="M267" s="173">
        <f t="shared" si="502"/>
        <v>0</v>
      </c>
      <c r="N267" s="307">
        <f t="shared" si="503"/>
        <v>0</v>
      </c>
      <c r="O267" s="173">
        <f t="shared" si="504"/>
        <v>0</v>
      </c>
      <c r="P267" s="399"/>
      <c r="Q267" s="205"/>
      <c r="R267" s="98"/>
    </row>
    <row r="268" spans="1:18" s="37" customFormat="1" ht="25.5" hidden="1" x14ac:dyDescent="0.25">
      <c r="A268" s="242"/>
      <c r="B268" s="219" t="s">
        <v>388</v>
      </c>
      <c r="C268" s="498" t="s">
        <v>30</v>
      </c>
      <c r="D268" s="176">
        <f t="shared" si="499"/>
        <v>0</v>
      </c>
      <c r="E268" s="360"/>
      <c r="F268" s="176"/>
      <c r="G268" s="275"/>
      <c r="H268" s="177">
        <f t="shared" si="500"/>
        <v>0</v>
      </c>
      <c r="I268" s="276"/>
      <c r="J268" s="177"/>
      <c r="K268" s="177"/>
      <c r="L268" s="178">
        <f t="shared" si="495"/>
        <v>0</v>
      </c>
      <c r="M268" s="178">
        <f t="shared" si="502"/>
        <v>0</v>
      </c>
      <c r="N268" s="178">
        <f t="shared" si="503"/>
        <v>0</v>
      </c>
      <c r="O268" s="178">
        <f t="shared" si="504"/>
        <v>0</v>
      </c>
      <c r="P268" s="399"/>
      <c r="Q268" s="214"/>
      <c r="R268" s="215"/>
    </row>
    <row r="269" spans="1:18" x14ac:dyDescent="0.25">
      <c r="A269" s="32" t="s">
        <v>126</v>
      </c>
      <c r="B269" s="35" t="s">
        <v>11</v>
      </c>
      <c r="C269" s="495" t="s">
        <v>30</v>
      </c>
      <c r="D269" s="168">
        <f t="shared" si="499"/>
        <v>1.7</v>
      </c>
      <c r="E269" s="225">
        <v>1.7</v>
      </c>
      <c r="F269" s="168">
        <v>1.3</v>
      </c>
      <c r="G269" s="225">
        <f>G271+G272</f>
        <v>0</v>
      </c>
      <c r="H269" s="169">
        <f t="shared" si="500"/>
        <v>0</v>
      </c>
      <c r="I269" s="226"/>
      <c r="J269" s="169"/>
      <c r="K269" s="226">
        <f>K271+K272</f>
        <v>0</v>
      </c>
      <c r="L269" s="170">
        <f t="shared" si="495"/>
        <v>1.7</v>
      </c>
      <c r="M269" s="227">
        <f t="shared" si="502"/>
        <v>1.7</v>
      </c>
      <c r="N269" s="170">
        <f t="shared" si="503"/>
        <v>1.3</v>
      </c>
      <c r="O269" s="217">
        <f t="shared" si="504"/>
        <v>0</v>
      </c>
      <c r="P269" s="399"/>
      <c r="Q269" s="205"/>
      <c r="R269" s="98"/>
    </row>
    <row r="270" spans="1:18" hidden="1" x14ac:dyDescent="0.25">
      <c r="A270" s="40"/>
      <c r="B270" s="159" t="s">
        <v>194</v>
      </c>
      <c r="C270" s="496"/>
      <c r="D270" s="176"/>
      <c r="E270" s="277"/>
      <c r="F270" s="176"/>
      <c r="G270" s="277"/>
      <c r="H270" s="177"/>
      <c r="I270" s="278"/>
      <c r="J270" s="177"/>
      <c r="K270" s="278"/>
      <c r="L270" s="178"/>
      <c r="M270" s="279"/>
      <c r="N270" s="178"/>
      <c r="O270" s="281"/>
      <c r="P270" s="399"/>
      <c r="Q270" s="205"/>
      <c r="R270" s="98"/>
    </row>
    <row r="271" spans="1:18" ht="26.25" x14ac:dyDescent="0.25">
      <c r="A271" s="40"/>
      <c r="B271" s="162" t="s">
        <v>533</v>
      </c>
      <c r="C271" s="497"/>
      <c r="D271" s="327">
        <f>E271+G271</f>
        <v>0</v>
      </c>
      <c r="E271" s="329"/>
      <c r="F271" s="171"/>
      <c r="G271" s="329"/>
      <c r="H271" s="172">
        <f t="shared" si="500"/>
        <v>0</v>
      </c>
      <c r="I271" s="306"/>
      <c r="J271" s="172"/>
      <c r="K271" s="306"/>
      <c r="L271" s="173">
        <f t="shared" si="495"/>
        <v>0</v>
      </c>
      <c r="M271" s="307">
        <f t="shared" si="502"/>
        <v>0</v>
      </c>
      <c r="N271" s="173">
        <f t="shared" si="503"/>
        <v>0</v>
      </c>
      <c r="O271" s="218">
        <f t="shared" si="504"/>
        <v>0</v>
      </c>
      <c r="P271" s="399"/>
      <c r="Q271" s="205"/>
      <c r="R271" s="98"/>
    </row>
    <row r="272" spans="1:18" s="37" customFormat="1" ht="25.5" hidden="1" x14ac:dyDescent="0.25">
      <c r="A272" s="242"/>
      <c r="B272" s="219" t="s">
        <v>388</v>
      </c>
      <c r="C272" s="498" t="s">
        <v>30</v>
      </c>
      <c r="D272" s="176">
        <f t="shared" si="499"/>
        <v>0</v>
      </c>
      <c r="E272" s="360"/>
      <c r="F272" s="176"/>
      <c r="G272" s="275"/>
      <c r="H272" s="177">
        <f t="shared" si="500"/>
        <v>0</v>
      </c>
      <c r="I272" s="276"/>
      <c r="J272" s="177"/>
      <c r="K272" s="177"/>
      <c r="L272" s="178">
        <f t="shared" si="495"/>
        <v>0</v>
      </c>
      <c r="M272" s="178">
        <f t="shared" si="502"/>
        <v>0</v>
      </c>
      <c r="N272" s="178">
        <f t="shared" si="503"/>
        <v>0</v>
      </c>
      <c r="O272" s="178">
        <f t="shared" si="504"/>
        <v>0</v>
      </c>
      <c r="P272" s="399"/>
      <c r="Q272" s="214"/>
      <c r="R272" s="215"/>
    </row>
    <row r="273" spans="1:18" x14ac:dyDescent="0.25">
      <c r="A273" s="32" t="s">
        <v>127</v>
      </c>
      <c r="B273" s="35" t="s">
        <v>15</v>
      </c>
      <c r="C273" s="504" t="s">
        <v>30</v>
      </c>
      <c r="D273" s="168">
        <f t="shared" si="499"/>
        <v>0.3</v>
      </c>
      <c r="E273" s="225">
        <v>0.3</v>
      </c>
      <c r="F273" s="168">
        <v>0.2</v>
      </c>
      <c r="G273" s="225"/>
      <c r="H273" s="169">
        <f t="shared" si="500"/>
        <v>0</v>
      </c>
      <c r="I273" s="226"/>
      <c r="J273" s="169"/>
      <c r="K273" s="226">
        <f>K275+K276</f>
        <v>0</v>
      </c>
      <c r="L273" s="170">
        <f t="shared" si="495"/>
        <v>0.3</v>
      </c>
      <c r="M273" s="170">
        <f t="shared" si="502"/>
        <v>0.3</v>
      </c>
      <c r="N273" s="227">
        <f t="shared" si="503"/>
        <v>0.2</v>
      </c>
      <c r="O273" s="170">
        <f t="shared" si="504"/>
        <v>0</v>
      </c>
      <c r="P273" s="399"/>
      <c r="Q273" s="205"/>
      <c r="R273" s="98"/>
    </row>
    <row r="274" spans="1:18" hidden="1" x14ac:dyDescent="0.25">
      <c r="A274" s="40"/>
      <c r="B274" s="159" t="s">
        <v>194</v>
      </c>
      <c r="C274" s="496"/>
      <c r="D274" s="176"/>
      <c r="E274" s="277"/>
      <c r="F274" s="176"/>
      <c r="G274" s="277"/>
      <c r="H274" s="177"/>
      <c r="I274" s="278"/>
      <c r="J274" s="177"/>
      <c r="K274" s="278"/>
      <c r="L274" s="178"/>
      <c r="M274" s="178"/>
      <c r="N274" s="279"/>
      <c r="O274" s="178"/>
      <c r="P274" s="399"/>
      <c r="Q274" s="205"/>
      <c r="R274" s="98"/>
    </row>
    <row r="275" spans="1:18" ht="26.25" x14ac:dyDescent="0.25">
      <c r="A275" s="40"/>
      <c r="B275" s="162" t="s">
        <v>533</v>
      </c>
      <c r="C275" s="497"/>
      <c r="D275" s="171">
        <f t="shared" si="499"/>
        <v>0</v>
      </c>
      <c r="E275" s="329"/>
      <c r="F275" s="171"/>
      <c r="G275" s="329"/>
      <c r="H275" s="172">
        <f t="shared" si="500"/>
        <v>0</v>
      </c>
      <c r="I275" s="306"/>
      <c r="J275" s="172"/>
      <c r="K275" s="306"/>
      <c r="L275" s="173">
        <f t="shared" si="495"/>
        <v>0</v>
      </c>
      <c r="M275" s="173">
        <f t="shared" si="502"/>
        <v>0</v>
      </c>
      <c r="N275" s="307">
        <f t="shared" si="503"/>
        <v>0</v>
      </c>
      <c r="O275" s="173">
        <f t="shared" si="504"/>
        <v>0</v>
      </c>
      <c r="P275" s="399"/>
      <c r="Q275" s="205"/>
      <c r="R275" s="98"/>
    </row>
    <row r="276" spans="1:18" s="37" customFormat="1" ht="25.5" hidden="1" x14ac:dyDescent="0.25">
      <c r="A276" s="242"/>
      <c r="B276" s="331" t="s">
        <v>388</v>
      </c>
      <c r="C276" s="505"/>
      <c r="D276" s="176">
        <f t="shared" si="499"/>
        <v>0</v>
      </c>
      <c r="E276" s="277"/>
      <c r="F276" s="176"/>
      <c r="G276" s="277"/>
      <c r="H276" s="177">
        <f t="shared" si="500"/>
        <v>0</v>
      </c>
      <c r="I276" s="278"/>
      <c r="J276" s="177"/>
      <c r="K276" s="278"/>
      <c r="L276" s="279">
        <f t="shared" si="495"/>
        <v>0</v>
      </c>
      <c r="M276" s="178">
        <f t="shared" si="502"/>
        <v>0</v>
      </c>
      <c r="N276" s="279">
        <f t="shared" si="503"/>
        <v>0</v>
      </c>
      <c r="O276" s="178">
        <f t="shared" si="504"/>
        <v>0</v>
      </c>
      <c r="P276" s="399"/>
      <c r="Q276" s="214"/>
      <c r="R276" s="215"/>
    </row>
    <row r="277" spans="1:18" s="37" customFormat="1" x14ac:dyDescent="0.25">
      <c r="A277" s="32" t="s">
        <v>128</v>
      </c>
      <c r="B277" s="35" t="s">
        <v>16</v>
      </c>
      <c r="C277" s="547" t="s">
        <v>30</v>
      </c>
      <c r="D277" s="168">
        <f t="shared" si="499"/>
        <v>0.5</v>
      </c>
      <c r="E277" s="277">
        <v>0.5</v>
      </c>
      <c r="F277" s="176">
        <v>0.4</v>
      </c>
      <c r="G277" s="277"/>
      <c r="H277" s="169">
        <f t="shared" si="500"/>
        <v>0</v>
      </c>
      <c r="I277" s="278"/>
      <c r="J277" s="177"/>
      <c r="K277" s="278"/>
      <c r="L277" s="170">
        <f t="shared" ref="L277" si="505">M277+O277</f>
        <v>0.5</v>
      </c>
      <c r="M277" s="170">
        <f t="shared" ref="M277" si="506">E277+I277</f>
        <v>0.5</v>
      </c>
      <c r="N277" s="227">
        <f t="shared" ref="N277" si="507">F277+J277</f>
        <v>0.4</v>
      </c>
      <c r="O277" s="170">
        <f t="shared" ref="O277" si="508">G277+K277</f>
        <v>0</v>
      </c>
      <c r="P277" s="399"/>
      <c r="Q277" s="214"/>
      <c r="R277" s="215"/>
    </row>
    <row r="278" spans="1:18" s="37" customFormat="1" ht="26.25" x14ac:dyDescent="0.25">
      <c r="A278" s="242"/>
      <c r="B278" s="162" t="s">
        <v>533</v>
      </c>
      <c r="C278" s="545"/>
      <c r="D278" s="176"/>
      <c r="E278" s="277"/>
      <c r="F278" s="176"/>
      <c r="G278" s="277"/>
      <c r="H278" s="177"/>
      <c r="I278" s="278"/>
      <c r="J278" s="177"/>
      <c r="K278" s="278"/>
      <c r="L278" s="173"/>
      <c r="M278" s="173"/>
      <c r="N278" s="173"/>
      <c r="O278" s="173"/>
      <c r="P278" s="399"/>
      <c r="Q278" s="214"/>
      <c r="R278" s="215"/>
    </row>
    <row r="279" spans="1:18" x14ac:dyDescent="0.25">
      <c r="A279" s="32" t="s">
        <v>129</v>
      </c>
      <c r="B279" s="35" t="s">
        <v>27</v>
      </c>
      <c r="C279" s="495" t="s">
        <v>30</v>
      </c>
      <c r="D279" s="168">
        <f t="shared" si="499"/>
        <v>2.5</v>
      </c>
      <c r="E279" s="225">
        <v>2.5</v>
      </c>
      <c r="F279" s="168">
        <v>1.9</v>
      </c>
      <c r="G279" s="225">
        <f>G281+G282</f>
        <v>0</v>
      </c>
      <c r="H279" s="169">
        <f t="shared" si="500"/>
        <v>0</v>
      </c>
      <c r="I279" s="226"/>
      <c r="J279" s="169"/>
      <c r="K279" s="226">
        <f>K281+K282</f>
        <v>0</v>
      </c>
      <c r="L279" s="170">
        <f t="shared" si="495"/>
        <v>2.5</v>
      </c>
      <c r="M279" s="227">
        <f t="shared" si="502"/>
        <v>2.5</v>
      </c>
      <c r="N279" s="170">
        <f t="shared" si="503"/>
        <v>1.9</v>
      </c>
      <c r="O279" s="217">
        <f t="shared" si="504"/>
        <v>0</v>
      </c>
      <c r="P279" s="399"/>
      <c r="Q279" s="205"/>
      <c r="R279" s="98"/>
    </row>
    <row r="280" spans="1:18" hidden="1" x14ac:dyDescent="0.25">
      <c r="A280" s="40"/>
      <c r="B280" s="159" t="s">
        <v>194</v>
      </c>
      <c r="C280" s="496"/>
      <c r="D280" s="176"/>
      <c r="E280" s="277"/>
      <c r="F280" s="176"/>
      <c r="G280" s="277"/>
      <c r="H280" s="177"/>
      <c r="I280" s="278"/>
      <c r="J280" s="177"/>
      <c r="K280" s="278"/>
      <c r="L280" s="178"/>
      <c r="M280" s="279"/>
      <c r="N280" s="178"/>
      <c r="O280" s="281"/>
      <c r="P280" s="399"/>
      <c r="Q280" s="205"/>
      <c r="R280" s="98"/>
    </row>
    <row r="281" spans="1:18" ht="26.25" x14ac:dyDescent="0.25">
      <c r="A281" s="40"/>
      <c r="B281" s="162" t="s">
        <v>533</v>
      </c>
      <c r="C281" s="497"/>
      <c r="D281" s="327">
        <f>E281+G281</f>
        <v>0</v>
      </c>
      <c r="E281" s="329"/>
      <c r="F281" s="171"/>
      <c r="G281" s="329"/>
      <c r="H281" s="172">
        <f t="shared" si="500"/>
        <v>0</v>
      </c>
      <c r="I281" s="306"/>
      <c r="J281" s="172"/>
      <c r="K281" s="306"/>
      <c r="L281" s="173">
        <f t="shared" si="495"/>
        <v>0</v>
      </c>
      <c r="M281" s="307">
        <f t="shared" si="502"/>
        <v>0</v>
      </c>
      <c r="N281" s="173">
        <f t="shared" si="503"/>
        <v>0</v>
      </c>
      <c r="O281" s="218">
        <f t="shared" si="504"/>
        <v>0</v>
      </c>
      <c r="P281" s="399"/>
      <c r="Q281" s="205"/>
      <c r="R281" s="98"/>
    </row>
    <row r="282" spans="1:18" s="37" customFormat="1" ht="25.5" hidden="1" x14ac:dyDescent="0.25">
      <c r="A282" s="242"/>
      <c r="B282" s="219" t="s">
        <v>388</v>
      </c>
      <c r="C282" s="498" t="s">
        <v>30</v>
      </c>
      <c r="D282" s="176">
        <f t="shared" si="499"/>
        <v>0</v>
      </c>
      <c r="E282" s="360"/>
      <c r="F282" s="176"/>
      <c r="G282" s="275"/>
      <c r="H282" s="177">
        <f t="shared" si="500"/>
        <v>0</v>
      </c>
      <c r="I282" s="276"/>
      <c r="J282" s="177"/>
      <c r="K282" s="177"/>
      <c r="L282" s="178">
        <f t="shared" si="495"/>
        <v>0</v>
      </c>
      <c r="M282" s="178">
        <f t="shared" si="502"/>
        <v>0</v>
      </c>
      <c r="N282" s="178">
        <f t="shared" si="503"/>
        <v>0</v>
      </c>
      <c r="O282" s="178">
        <f t="shared" si="504"/>
        <v>0</v>
      </c>
      <c r="P282" s="399"/>
      <c r="Q282" s="214"/>
      <c r="R282" s="215"/>
    </row>
    <row r="283" spans="1:18" x14ac:dyDescent="0.25">
      <c r="A283" s="32" t="s">
        <v>130</v>
      </c>
      <c r="B283" s="35" t="s">
        <v>57</v>
      </c>
      <c r="C283" s="499" t="s">
        <v>30</v>
      </c>
      <c r="D283" s="168">
        <f t="shared" si="499"/>
        <v>1.7</v>
      </c>
      <c r="E283" s="277">
        <v>1.7</v>
      </c>
      <c r="F283" s="168">
        <v>1.3</v>
      </c>
      <c r="G283" s="277">
        <f>G285+G286</f>
        <v>0</v>
      </c>
      <c r="H283" s="169">
        <f t="shared" si="500"/>
        <v>0</v>
      </c>
      <c r="I283" s="169"/>
      <c r="J283" s="278"/>
      <c r="K283" s="169">
        <f>K285+K286</f>
        <v>0</v>
      </c>
      <c r="L283" s="279">
        <f t="shared" si="495"/>
        <v>1.7</v>
      </c>
      <c r="M283" s="170">
        <f t="shared" si="502"/>
        <v>1.7</v>
      </c>
      <c r="N283" s="279">
        <f t="shared" si="503"/>
        <v>1.3</v>
      </c>
      <c r="O283" s="170">
        <f t="shared" si="504"/>
        <v>0</v>
      </c>
      <c r="P283" s="399"/>
      <c r="Q283" s="205"/>
      <c r="R283" s="98"/>
    </row>
    <row r="284" spans="1:18" hidden="1" x14ac:dyDescent="0.25">
      <c r="A284" s="40"/>
      <c r="B284" s="159" t="s">
        <v>194</v>
      </c>
      <c r="C284" s="500"/>
      <c r="D284" s="176"/>
      <c r="E284" s="277"/>
      <c r="F284" s="176"/>
      <c r="G284" s="277"/>
      <c r="H284" s="177"/>
      <c r="I284" s="177"/>
      <c r="J284" s="278"/>
      <c r="K284" s="177"/>
      <c r="L284" s="279"/>
      <c r="M284" s="178"/>
      <c r="N284" s="279"/>
      <c r="O284" s="178"/>
      <c r="P284" s="399"/>
      <c r="Q284" s="205"/>
      <c r="R284" s="98"/>
    </row>
    <row r="285" spans="1:18" ht="26.25" x14ac:dyDescent="0.25">
      <c r="A285" s="40"/>
      <c r="B285" s="162" t="s">
        <v>533</v>
      </c>
      <c r="C285" s="501"/>
      <c r="D285" s="327">
        <f>E285+G285</f>
        <v>0</v>
      </c>
      <c r="E285" s="277"/>
      <c r="F285" s="171"/>
      <c r="G285" s="277"/>
      <c r="H285" s="172">
        <f t="shared" si="500"/>
        <v>0</v>
      </c>
      <c r="I285" s="172"/>
      <c r="J285" s="278"/>
      <c r="K285" s="172"/>
      <c r="L285" s="279">
        <f t="shared" si="495"/>
        <v>0</v>
      </c>
      <c r="M285" s="173">
        <f t="shared" si="502"/>
        <v>0</v>
      </c>
      <c r="N285" s="279">
        <f t="shared" si="503"/>
        <v>0</v>
      </c>
      <c r="O285" s="173">
        <f t="shared" si="504"/>
        <v>0</v>
      </c>
      <c r="P285" s="399"/>
      <c r="Q285" s="205"/>
      <c r="R285" s="98"/>
    </row>
    <row r="286" spans="1:18" s="37" customFormat="1" ht="25.5" hidden="1" x14ac:dyDescent="0.25">
      <c r="A286" s="242"/>
      <c r="B286" s="219" t="s">
        <v>388</v>
      </c>
      <c r="C286" s="498" t="s">
        <v>30</v>
      </c>
      <c r="D286" s="176">
        <f t="shared" si="499"/>
        <v>0</v>
      </c>
      <c r="E286" s="360"/>
      <c r="F286" s="176"/>
      <c r="G286" s="275"/>
      <c r="H286" s="177">
        <f t="shared" si="500"/>
        <v>0</v>
      </c>
      <c r="I286" s="276"/>
      <c r="J286" s="177"/>
      <c r="K286" s="177"/>
      <c r="L286" s="178">
        <f t="shared" si="495"/>
        <v>0</v>
      </c>
      <c r="M286" s="178">
        <f t="shared" si="502"/>
        <v>0</v>
      </c>
      <c r="N286" s="178">
        <f t="shared" si="503"/>
        <v>0</v>
      </c>
      <c r="O286" s="178">
        <f t="shared" si="504"/>
        <v>0</v>
      </c>
      <c r="P286" s="399"/>
      <c r="Q286" s="214"/>
      <c r="R286" s="215"/>
    </row>
    <row r="287" spans="1:18" x14ac:dyDescent="0.25">
      <c r="A287" s="32" t="s">
        <v>131</v>
      </c>
      <c r="B287" s="35" t="s">
        <v>58</v>
      </c>
      <c r="C287" s="499" t="s">
        <v>30</v>
      </c>
      <c r="D287" s="225">
        <f t="shared" si="499"/>
        <v>0.5</v>
      </c>
      <c r="E287" s="168">
        <v>0.5</v>
      </c>
      <c r="F287" s="225">
        <v>0.4</v>
      </c>
      <c r="G287" s="168">
        <f>G289+G290</f>
        <v>0</v>
      </c>
      <c r="H287" s="226">
        <f t="shared" si="500"/>
        <v>0</v>
      </c>
      <c r="I287" s="169"/>
      <c r="J287" s="226"/>
      <c r="K287" s="169">
        <f>K289+K290</f>
        <v>0</v>
      </c>
      <c r="L287" s="227">
        <f t="shared" si="495"/>
        <v>0.5</v>
      </c>
      <c r="M287" s="170">
        <f t="shared" si="502"/>
        <v>0.5</v>
      </c>
      <c r="N287" s="227">
        <f t="shared" si="503"/>
        <v>0.4</v>
      </c>
      <c r="O287" s="170">
        <f t="shared" si="504"/>
        <v>0</v>
      </c>
      <c r="P287" s="399"/>
      <c r="Q287" s="205"/>
      <c r="R287" s="98"/>
    </row>
    <row r="288" spans="1:18" hidden="1" x14ac:dyDescent="0.25">
      <c r="A288" s="40"/>
      <c r="B288" s="159" t="s">
        <v>194</v>
      </c>
      <c r="C288" s="500"/>
      <c r="D288" s="277"/>
      <c r="E288" s="176"/>
      <c r="F288" s="277"/>
      <c r="G288" s="176"/>
      <c r="H288" s="278"/>
      <c r="I288" s="177"/>
      <c r="J288" s="278"/>
      <c r="K288" s="177"/>
      <c r="L288" s="279"/>
      <c r="M288" s="178"/>
      <c r="N288" s="279"/>
      <c r="O288" s="178"/>
      <c r="P288" s="399"/>
      <c r="Q288" s="205"/>
      <c r="R288" s="98"/>
    </row>
    <row r="289" spans="1:18" ht="26.25" x14ac:dyDescent="0.25">
      <c r="A289" s="40"/>
      <c r="B289" s="162" t="s">
        <v>533</v>
      </c>
      <c r="C289" s="501"/>
      <c r="D289" s="472">
        <f>E289+G289</f>
        <v>0</v>
      </c>
      <c r="E289" s="171"/>
      <c r="F289" s="329"/>
      <c r="G289" s="171"/>
      <c r="H289" s="306">
        <f t="shared" si="500"/>
        <v>0</v>
      </c>
      <c r="I289" s="172"/>
      <c r="J289" s="306"/>
      <c r="K289" s="172"/>
      <c r="L289" s="307">
        <f t="shared" si="495"/>
        <v>0</v>
      </c>
      <c r="M289" s="173">
        <f t="shared" si="502"/>
        <v>0</v>
      </c>
      <c r="N289" s="307">
        <f t="shared" si="503"/>
        <v>0</v>
      </c>
      <c r="O289" s="173">
        <f t="shared" si="504"/>
        <v>0</v>
      </c>
      <c r="P289" s="399"/>
      <c r="Q289" s="205"/>
      <c r="R289" s="98"/>
    </row>
    <row r="290" spans="1:18" s="37" customFormat="1" ht="25.5" hidden="1" x14ac:dyDescent="0.25">
      <c r="A290" s="242"/>
      <c r="B290" s="331" t="s">
        <v>388</v>
      </c>
      <c r="C290" s="502" t="s">
        <v>30</v>
      </c>
      <c r="D290" s="277">
        <f t="shared" si="499"/>
        <v>0</v>
      </c>
      <c r="E290" s="176"/>
      <c r="F290" s="277"/>
      <c r="G290" s="176"/>
      <c r="H290" s="278">
        <f t="shared" si="500"/>
        <v>0</v>
      </c>
      <c r="I290" s="177"/>
      <c r="J290" s="278"/>
      <c r="K290" s="177"/>
      <c r="L290" s="279">
        <f t="shared" si="495"/>
        <v>0</v>
      </c>
      <c r="M290" s="178">
        <f t="shared" si="502"/>
        <v>0</v>
      </c>
      <c r="N290" s="279">
        <f t="shared" si="503"/>
        <v>0</v>
      </c>
      <c r="O290" s="178">
        <f t="shared" si="504"/>
        <v>0</v>
      </c>
      <c r="P290" s="399"/>
      <c r="Q290" s="214"/>
      <c r="R290" s="215"/>
    </row>
    <row r="291" spans="1:18" x14ac:dyDescent="0.25">
      <c r="A291" s="32" t="s">
        <v>132</v>
      </c>
      <c r="B291" s="35" t="s">
        <v>394</v>
      </c>
      <c r="C291" s="500" t="s">
        <v>30</v>
      </c>
      <c r="D291" s="277">
        <f t="shared" si="499"/>
        <v>0.4</v>
      </c>
      <c r="E291" s="176">
        <v>0.4</v>
      </c>
      <c r="F291" s="277">
        <v>0.3</v>
      </c>
      <c r="G291" s="176">
        <f>G293+G294</f>
        <v>0</v>
      </c>
      <c r="H291" s="278">
        <f t="shared" si="500"/>
        <v>0</v>
      </c>
      <c r="I291" s="177"/>
      <c r="J291" s="278"/>
      <c r="K291" s="177">
        <f>K293+K294</f>
        <v>0</v>
      </c>
      <c r="L291" s="279">
        <f t="shared" si="495"/>
        <v>0.4</v>
      </c>
      <c r="M291" s="178">
        <f t="shared" si="502"/>
        <v>0.4</v>
      </c>
      <c r="N291" s="279">
        <f t="shared" si="503"/>
        <v>0.3</v>
      </c>
      <c r="O291" s="178">
        <f t="shared" si="504"/>
        <v>0</v>
      </c>
      <c r="P291" s="399"/>
      <c r="Q291" s="205"/>
      <c r="R291" s="98"/>
    </row>
    <row r="292" spans="1:18" hidden="1" x14ac:dyDescent="0.25">
      <c r="A292" s="40"/>
      <c r="B292" s="159" t="s">
        <v>194</v>
      </c>
      <c r="C292" s="500"/>
      <c r="D292" s="277"/>
      <c r="E292" s="176"/>
      <c r="F292" s="277"/>
      <c r="G292" s="176"/>
      <c r="H292" s="278"/>
      <c r="I292" s="177"/>
      <c r="J292" s="278"/>
      <c r="K292" s="177"/>
      <c r="L292" s="279"/>
      <c r="M292" s="178"/>
      <c r="N292" s="279"/>
      <c r="O292" s="178"/>
      <c r="P292" s="399"/>
      <c r="Q292" s="205"/>
      <c r="R292" s="98"/>
    </row>
    <row r="293" spans="1:18" ht="26.25" x14ac:dyDescent="0.25">
      <c r="A293" s="40"/>
      <c r="B293" s="162" t="s">
        <v>533</v>
      </c>
      <c r="C293" s="502"/>
      <c r="D293" s="488">
        <f>E293+G293</f>
        <v>0</v>
      </c>
      <c r="E293" s="176"/>
      <c r="F293" s="277"/>
      <c r="G293" s="176"/>
      <c r="H293" s="278">
        <f t="shared" si="500"/>
        <v>0</v>
      </c>
      <c r="I293" s="177"/>
      <c r="J293" s="278"/>
      <c r="K293" s="177"/>
      <c r="L293" s="279">
        <f t="shared" si="495"/>
        <v>0</v>
      </c>
      <c r="M293" s="178">
        <f t="shared" si="502"/>
        <v>0</v>
      </c>
      <c r="N293" s="279">
        <f t="shared" si="503"/>
        <v>0</v>
      </c>
      <c r="O293" s="178">
        <f t="shared" si="504"/>
        <v>0</v>
      </c>
      <c r="P293" s="399"/>
      <c r="Q293" s="205"/>
      <c r="R293" s="98"/>
    </row>
    <row r="294" spans="1:18" s="37" customFormat="1" ht="25.5" hidden="1" x14ac:dyDescent="0.25">
      <c r="A294" s="242"/>
      <c r="B294" s="331" t="s">
        <v>388</v>
      </c>
      <c r="C294" s="502" t="s">
        <v>30</v>
      </c>
      <c r="D294" s="277">
        <f t="shared" si="499"/>
        <v>0</v>
      </c>
      <c r="E294" s="176"/>
      <c r="F294" s="277"/>
      <c r="G294" s="176"/>
      <c r="H294" s="278">
        <f t="shared" si="500"/>
        <v>0</v>
      </c>
      <c r="I294" s="177"/>
      <c r="J294" s="278"/>
      <c r="K294" s="177"/>
      <c r="L294" s="279">
        <f t="shared" si="495"/>
        <v>0</v>
      </c>
      <c r="M294" s="178">
        <f t="shared" si="502"/>
        <v>0</v>
      </c>
      <c r="N294" s="279">
        <f t="shared" si="503"/>
        <v>0</v>
      </c>
      <c r="O294" s="178">
        <f t="shared" si="504"/>
        <v>0</v>
      </c>
      <c r="P294" s="399"/>
      <c r="Q294" s="214"/>
      <c r="R294" s="215"/>
    </row>
    <row r="295" spans="1:18" x14ac:dyDescent="0.25">
      <c r="A295" s="32" t="s">
        <v>163</v>
      </c>
      <c r="B295" s="35" t="s">
        <v>396</v>
      </c>
      <c r="C295" s="499" t="s">
        <v>30</v>
      </c>
      <c r="D295" s="225">
        <f t="shared" si="499"/>
        <v>0.9</v>
      </c>
      <c r="E295" s="168">
        <v>0.9</v>
      </c>
      <c r="F295" s="225">
        <v>0.7</v>
      </c>
      <c r="G295" s="168">
        <f>G297+G298</f>
        <v>0</v>
      </c>
      <c r="H295" s="226">
        <f t="shared" si="500"/>
        <v>0</v>
      </c>
      <c r="I295" s="169"/>
      <c r="J295" s="226"/>
      <c r="K295" s="169">
        <f>K297+K298</f>
        <v>0</v>
      </c>
      <c r="L295" s="227">
        <f t="shared" si="495"/>
        <v>0.9</v>
      </c>
      <c r="M295" s="170">
        <f t="shared" si="502"/>
        <v>0.9</v>
      </c>
      <c r="N295" s="227">
        <f t="shared" si="503"/>
        <v>0.7</v>
      </c>
      <c r="O295" s="170">
        <f t="shared" si="504"/>
        <v>0</v>
      </c>
      <c r="P295" s="399"/>
      <c r="Q295" s="205"/>
      <c r="R295" s="98"/>
    </row>
    <row r="296" spans="1:18" hidden="1" x14ac:dyDescent="0.25">
      <c r="A296" s="40"/>
      <c r="B296" s="159" t="s">
        <v>194</v>
      </c>
      <c r="C296" s="500"/>
      <c r="D296" s="277"/>
      <c r="E296" s="176"/>
      <c r="F296" s="277"/>
      <c r="G296" s="176"/>
      <c r="H296" s="278"/>
      <c r="I296" s="177"/>
      <c r="J296" s="278"/>
      <c r="K296" s="177"/>
      <c r="L296" s="279"/>
      <c r="M296" s="178"/>
      <c r="N296" s="279"/>
      <c r="O296" s="178"/>
      <c r="P296" s="399"/>
      <c r="Q296" s="205"/>
      <c r="R296" s="98"/>
    </row>
    <row r="297" spans="1:18" ht="26.25" x14ac:dyDescent="0.25">
      <c r="A297" s="40"/>
      <c r="B297" s="162" t="s">
        <v>533</v>
      </c>
      <c r="C297" s="501"/>
      <c r="D297" s="472">
        <f>E297+G297</f>
        <v>0</v>
      </c>
      <c r="E297" s="171"/>
      <c r="F297" s="329"/>
      <c r="G297" s="171"/>
      <c r="H297" s="306">
        <f t="shared" si="500"/>
        <v>0</v>
      </c>
      <c r="I297" s="172"/>
      <c r="J297" s="306"/>
      <c r="K297" s="172"/>
      <c r="L297" s="307">
        <f t="shared" si="495"/>
        <v>0</v>
      </c>
      <c r="M297" s="173">
        <f t="shared" si="502"/>
        <v>0</v>
      </c>
      <c r="N297" s="307">
        <f t="shared" si="503"/>
        <v>0</v>
      </c>
      <c r="O297" s="173">
        <f t="shared" si="504"/>
        <v>0</v>
      </c>
      <c r="P297" s="399"/>
      <c r="Q297" s="205"/>
      <c r="R297" s="98"/>
    </row>
    <row r="298" spans="1:18" s="37" customFormat="1" ht="25.5" hidden="1" x14ac:dyDescent="0.25">
      <c r="A298" s="242"/>
      <c r="B298" s="331" t="s">
        <v>388</v>
      </c>
      <c r="C298" s="502" t="s">
        <v>30</v>
      </c>
      <c r="D298" s="277">
        <f t="shared" si="499"/>
        <v>0</v>
      </c>
      <c r="E298" s="176"/>
      <c r="F298" s="277"/>
      <c r="G298" s="176"/>
      <c r="H298" s="278">
        <f t="shared" si="500"/>
        <v>0</v>
      </c>
      <c r="I298" s="177"/>
      <c r="J298" s="278"/>
      <c r="K298" s="177"/>
      <c r="L298" s="279">
        <f t="shared" si="495"/>
        <v>0</v>
      </c>
      <c r="M298" s="178">
        <f t="shared" si="502"/>
        <v>0</v>
      </c>
      <c r="N298" s="279">
        <f t="shared" si="503"/>
        <v>0</v>
      </c>
      <c r="O298" s="178">
        <f t="shared" si="504"/>
        <v>0</v>
      </c>
      <c r="P298" s="399"/>
      <c r="Q298" s="214"/>
      <c r="R298" s="215"/>
    </row>
    <row r="299" spans="1:18" x14ac:dyDescent="0.25">
      <c r="A299" s="32" t="s">
        <v>133</v>
      </c>
      <c r="B299" s="35" t="s">
        <v>67</v>
      </c>
      <c r="C299" s="500" t="s">
        <v>30</v>
      </c>
      <c r="D299" s="277">
        <f t="shared" si="499"/>
        <v>0.4</v>
      </c>
      <c r="E299" s="176">
        <v>0.4</v>
      </c>
      <c r="F299" s="277">
        <v>0.3</v>
      </c>
      <c r="G299" s="176">
        <f>G301+G302</f>
        <v>0</v>
      </c>
      <c r="H299" s="278">
        <f t="shared" si="500"/>
        <v>0</v>
      </c>
      <c r="I299" s="177"/>
      <c r="J299" s="278"/>
      <c r="K299" s="177">
        <f>K301+K302</f>
        <v>0</v>
      </c>
      <c r="L299" s="279">
        <f t="shared" si="495"/>
        <v>0.4</v>
      </c>
      <c r="M299" s="178">
        <f t="shared" si="502"/>
        <v>0.4</v>
      </c>
      <c r="N299" s="279">
        <f t="shared" si="503"/>
        <v>0.3</v>
      </c>
      <c r="O299" s="178">
        <f t="shared" si="504"/>
        <v>0</v>
      </c>
      <c r="P299" s="399"/>
      <c r="Q299" s="205"/>
      <c r="R299" s="98"/>
    </row>
    <row r="300" spans="1:18" hidden="1" x14ac:dyDescent="0.25">
      <c r="A300" s="40"/>
      <c r="B300" s="159" t="s">
        <v>194</v>
      </c>
      <c r="C300" s="500"/>
      <c r="D300" s="277"/>
      <c r="E300" s="176"/>
      <c r="F300" s="277"/>
      <c r="G300" s="176"/>
      <c r="H300" s="278"/>
      <c r="I300" s="177"/>
      <c r="J300" s="278"/>
      <c r="K300" s="177"/>
      <c r="L300" s="279"/>
      <c r="M300" s="178"/>
      <c r="N300" s="279"/>
      <c r="O300" s="178"/>
      <c r="P300" s="399"/>
      <c r="Q300" s="205"/>
      <c r="R300" s="98"/>
    </row>
    <row r="301" spans="1:18" ht="26.25" x14ac:dyDescent="0.25">
      <c r="A301" s="40"/>
      <c r="B301" s="162" t="s">
        <v>533</v>
      </c>
      <c r="C301" s="502"/>
      <c r="D301" s="488">
        <f>E301+G301</f>
        <v>0</v>
      </c>
      <c r="E301" s="176"/>
      <c r="F301" s="277"/>
      <c r="G301" s="176"/>
      <c r="H301" s="278">
        <f t="shared" si="500"/>
        <v>0</v>
      </c>
      <c r="I301" s="177"/>
      <c r="J301" s="278"/>
      <c r="K301" s="177"/>
      <c r="L301" s="279">
        <f t="shared" si="495"/>
        <v>0</v>
      </c>
      <c r="M301" s="178">
        <f t="shared" si="502"/>
        <v>0</v>
      </c>
      <c r="N301" s="279">
        <f t="shared" si="503"/>
        <v>0</v>
      </c>
      <c r="O301" s="178">
        <f t="shared" si="504"/>
        <v>0</v>
      </c>
      <c r="P301" s="399"/>
      <c r="Q301" s="205"/>
      <c r="R301" s="98"/>
    </row>
    <row r="302" spans="1:18" s="37" customFormat="1" ht="25.5" hidden="1" x14ac:dyDescent="0.25">
      <c r="A302" s="242"/>
      <c r="B302" s="331" t="s">
        <v>388</v>
      </c>
      <c r="C302" s="502" t="s">
        <v>30</v>
      </c>
      <c r="D302" s="277">
        <f t="shared" si="499"/>
        <v>0</v>
      </c>
      <c r="E302" s="176"/>
      <c r="F302" s="277"/>
      <c r="G302" s="176"/>
      <c r="H302" s="278">
        <f t="shared" si="500"/>
        <v>0</v>
      </c>
      <c r="I302" s="177"/>
      <c r="J302" s="278"/>
      <c r="K302" s="177"/>
      <c r="L302" s="279">
        <f t="shared" si="495"/>
        <v>0</v>
      </c>
      <c r="M302" s="178">
        <f t="shared" si="502"/>
        <v>0</v>
      </c>
      <c r="N302" s="279">
        <f t="shared" si="503"/>
        <v>0</v>
      </c>
      <c r="O302" s="178">
        <f t="shared" si="504"/>
        <v>0</v>
      </c>
      <c r="P302" s="399"/>
      <c r="Q302" s="214"/>
      <c r="R302" s="215"/>
    </row>
    <row r="303" spans="1:18" x14ac:dyDescent="0.25">
      <c r="A303" s="32" t="s">
        <v>134</v>
      </c>
      <c r="B303" s="35" t="s">
        <v>154</v>
      </c>
      <c r="C303" s="499" t="s">
        <v>30</v>
      </c>
      <c r="D303" s="225">
        <f t="shared" si="499"/>
        <v>0.4</v>
      </c>
      <c r="E303" s="168">
        <v>0.4</v>
      </c>
      <c r="F303" s="225">
        <v>0.3</v>
      </c>
      <c r="G303" s="168">
        <f>G305+G306</f>
        <v>0</v>
      </c>
      <c r="H303" s="226">
        <f t="shared" si="500"/>
        <v>0</v>
      </c>
      <c r="I303" s="169"/>
      <c r="J303" s="226"/>
      <c r="K303" s="169">
        <f>K305+K306</f>
        <v>0</v>
      </c>
      <c r="L303" s="227">
        <f t="shared" si="495"/>
        <v>0.4</v>
      </c>
      <c r="M303" s="170">
        <f t="shared" si="502"/>
        <v>0.4</v>
      </c>
      <c r="N303" s="227">
        <f t="shared" si="503"/>
        <v>0.3</v>
      </c>
      <c r="O303" s="170">
        <f t="shared" si="504"/>
        <v>0</v>
      </c>
      <c r="P303" s="399"/>
      <c r="Q303" s="205"/>
      <c r="R303" s="98"/>
    </row>
    <row r="304" spans="1:18" hidden="1" x14ac:dyDescent="0.25">
      <c r="A304" s="40"/>
      <c r="B304" s="159" t="s">
        <v>194</v>
      </c>
      <c r="C304" s="500"/>
      <c r="D304" s="277"/>
      <c r="E304" s="176"/>
      <c r="F304" s="277"/>
      <c r="G304" s="176"/>
      <c r="H304" s="278"/>
      <c r="I304" s="177"/>
      <c r="J304" s="278"/>
      <c r="K304" s="177"/>
      <c r="L304" s="279"/>
      <c r="M304" s="178"/>
      <c r="N304" s="279"/>
      <c r="O304" s="178"/>
      <c r="P304" s="399"/>
      <c r="Q304" s="205"/>
      <c r="R304" s="98"/>
    </row>
    <row r="305" spans="1:18" ht="26.25" x14ac:dyDescent="0.25">
      <c r="A305" s="40"/>
      <c r="B305" s="162" t="s">
        <v>533</v>
      </c>
      <c r="C305" s="501"/>
      <c r="D305" s="472">
        <f>E305+G305</f>
        <v>0</v>
      </c>
      <c r="E305" s="171"/>
      <c r="F305" s="329"/>
      <c r="G305" s="171"/>
      <c r="H305" s="306">
        <f t="shared" si="500"/>
        <v>0</v>
      </c>
      <c r="I305" s="172"/>
      <c r="J305" s="306"/>
      <c r="K305" s="172"/>
      <c r="L305" s="307">
        <f t="shared" si="495"/>
        <v>0</v>
      </c>
      <c r="M305" s="173">
        <f t="shared" si="502"/>
        <v>0</v>
      </c>
      <c r="N305" s="307">
        <f t="shared" si="503"/>
        <v>0</v>
      </c>
      <c r="O305" s="173">
        <f t="shared" si="504"/>
        <v>0</v>
      </c>
      <c r="P305" s="399"/>
      <c r="Q305" s="205"/>
      <c r="R305" s="98"/>
    </row>
    <row r="306" spans="1:18" s="37" customFormat="1" ht="25.5" hidden="1" x14ac:dyDescent="0.25">
      <c r="A306" s="242"/>
      <c r="B306" s="331" t="s">
        <v>388</v>
      </c>
      <c r="C306" s="502" t="s">
        <v>30</v>
      </c>
      <c r="D306" s="277">
        <f t="shared" si="499"/>
        <v>0</v>
      </c>
      <c r="E306" s="176"/>
      <c r="F306" s="277"/>
      <c r="G306" s="176"/>
      <c r="H306" s="278">
        <f t="shared" si="500"/>
        <v>0</v>
      </c>
      <c r="I306" s="177"/>
      <c r="J306" s="278"/>
      <c r="K306" s="177"/>
      <c r="L306" s="279">
        <f t="shared" si="495"/>
        <v>0</v>
      </c>
      <c r="M306" s="178">
        <f t="shared" si="502"/>
        <v>0</v>
      </c>
      <c r="N306" s="279">
        <f t="shared" si="503"/>
        <v>0</v>
      </c>
      <c r="O306" s="178">
        <f t="shared" si="504"/>
        <v>0</v>
      </c>
      <c r="P306" s="399"/>
      <c r="Q306" s="214"/>
      <c r="R306" s="215"/>
    </row>
    <row r="307" spans="1:18" x14ac:dyDescent="0.25">
      <c r="A307" s="32" t="s">
        <v>135</v>
      </c>
      <c r="B307" s="35" t="s">
        <v>28</v>
      </c>
      <c r="C307" s="500" t="s">
        <v>30</v>
      </c>
      <c r="D307" s="277">
        <f t="shared" si="499"/>
        <v>5.8</v>
      </c>
      <c r="E307" s="176">
        <v>5.8</v>
      </c>
      <c r="F307" s="277">
        <v>4.4000000000000004</v>
      </c>
      <c r="G307" s="176">
        <f>G309+G310</f>
        <v>0</v>
      </c>
      <c r="H307" s="278">
        <f t="shared" si="500"/>
        <v>0</v>
      </c>
      <c r="I307" s="177"/>
      <c r="J307" s="278"/>
      <c r="K307" s="177">
        <f>K309+K310</f>
        <v>0</v>
      </c>
      <c r="L307" s="279">
        <f t="shared" si="495"/>
        <v>5.8</v>
      </c>
      <c r="M307" s="178">
        <f t="shared" si="502"/>
        <v>5.8</v>
      </c>
      <c r="N307" s="279">
        <f t="shared" si="503"/>
        <v>4.4000000000000004</v>
      </c>
      <c r="O307" s="178">
        <f t="shared" si="504"/>
        <v>0</v>
      </c>
      <c r="P307" s="399"/>
      <c r="Q307" s="205"/>
      <c r="R307" s="98"/>
    </row>
    <row r="308" spans="1:18" hidden="1" x14ac:dyDescent="0.25">
      <c r="A308" s="40"/>
      <c r="B308" s="159" t="s">
        <v>194</v>
      </c>
      <c r="C308" s="500"/>
      <c r="D308" s="277"/>
      <c r="E308" s="176"/>
      <c r="F308" s="277"/>
      <c r="G308" s="176"/>
      <c r="H308" s="278"/>
      <c r="I308" s="177"/>
      <c r="J308" s="278"/>
      <c r="K308" s="177"/>
      <c r="L308" s="279"/>
      <c r="M308" s="178"/>
      <c r="N308" s="279"/>
      <c r="O308" s="178"/>
      <c r="P308" s="399"/>
      <c r="Q308" s="205"/>
      <c r="R308" s="98"/>
    </row>
    <row r="309" spans="1:18" ht="26.25" x14ac:dyDescent="0.25">
      <c r="A309" s="40"/>
      <c r="B309" s="162" t="s">
        <v>533</v>
      </c>
      <c r="C309" s="502"/>
      <c r="D309" s="488">
        <f>E309+G309</f>
        <v>0</v>
      </c>
      <c r="E309" s="176"/>
      <c r="F309" s="277"/>
      <c r="G309" s="176"/>
      <c r="H309" s="278">
        <f t="shared" si="500"/>
        <v>0</v>
      </c>
      <c r="I309" s="177"/>
      <c r="J309" s="278"/>
      <c r="K309" s="177"/>
      <c r="L309" s="279">
        <f t="shared" si="495"/>
        <v>0</v>
      </c>
      <c r="M309" s="178">
        <f t="shared" si="502"/>
        <v>0</v>
      </c>
      <c r="N309" s="279">
        <f t="shared" si="503"/>
        <v>0</v>
      </c>
      <c r="O309" s="178">
        <f t="shared" si="504"/>
        <v>0</v>
      </c>
      <c r="P309" s="399"/>
      <c r="Q309" s="205"/>
      <c r="R309" s="98"/>
    </row>
    <row r="310" spans="1:18" s="37" customFormat="1" ht="25.5" hidden="1" x14ac:dyDescent="0.25">
      <c r="A310" s="242"/>
      <c r="B310" s="331" t="s">
        <v>388</v>
      </c>
      <c r="C310" s="502" t="s">
        <v>30</v>
      </c>
      <c r="D310" s="277">
        <f t="shared" si="499"/>
        <v>0</v>
      </c>
      <c r="E310" s="176"/>
      <c r="F310" s="277"/>
      <c r="G310" s="176"/>
      <c r="H310" s="278">
        <f t="shared" si="500"/>
        <v>0</v>
      </c>
      <c r="I310" s="177"/>
      <c r="J310" s="278"/>
      <c r="K310" s="177"/>
      <c r="L310" s="279">
        <f t="shared" si="495"/>
        <v>0</v>
      </c>
      <c r="M310" s="178">
        <f t="shared" si="502"/>
        <v>0</v>
      </c>
      <c r="N310" s="279">
        <f t="shared" si="503"/>
        <v>0</v>
      </c>
      <c r="O310" s="178">
        <f t="shared" si="504"/>
        <v>0</v>
      </c>
      <c r="P310" s="399"/>
      <c r="Q310" s="214"/>
      <c r="R310" s="215"/>
    </row>
    <row r="311" spans="1:18" x14ac:dyDescent="0.25">
      <c r="A311" s="32" t="s">
        <v>136</v>
      </c>
      <c r="B311" s="35" t="s">
        <v>29</v>
      </c>
      <c r="C311" s="499" t="s">
        <v>30</v>
      </c>
      <c r="D311" s="225">
        <f t="shared" si="499"/>
        <v>3.4</v>
      </c>
      <c r="E311" s="168">
        <v>3.4</v>
      </c>
      <c r="F311" s="225">
        <v>2.6</v>
      </c>
      <c r="G311" s="168">
        <f>G313+G314</f>
        <v>0</v>
      </c>
      <c r="H311" s="226">
        <f t="shared" si="500"/>
        <v>0</v>
      </c>
      <c r="I311" s="169"/>
      <c r="J311" s="226"/>
      <c r="K311" s="169">
        <f>K313+K314</f>
        <v>0</v>
      </c>
      <c r="L311" s="227">
        <f t="shared" si="495"/>
        <v>3.4</v>
      </c>
      <c r="M311" s="170">
        <f t="shared" si="502"/>
        <v>3.4</v>
      </c>
      <c r="N311" s="227">
        <f t="shared" si="503"/>
        <v>2.6</v>
      </c>
      <c r="O311" s="170">
        <f t="shared" si="504"/>
        <v>0</v>
      </c>
      <c r="P311" s="399"/>
      <c r="Q311" s="205"/>
      <c r="R311" s="98"/>
    </row>
    <row r="312" spans="1:18" hidden="1" x14ac:dyDescent="0.25">
      <c r="A312" s="40"/>
      <c r="B312" s="159" t="s">
        <v>194</v>
      </c>
      <c r="C312" s="500"/>
      <c r="D312" s="277"/>
      <c r="E312" s="176"/>
      <c r="F312" s="277"/>
      <c r="G312" s="176"/>
      <c r="H312" s="278"/>
      <c r="I312" s="177"/>
      <c r="J312" s="278"/>
      <c r="K312" s="177"/>
      <c r="L312" s="279"/>
      <c r="M312" s="178"/>
      <c r="N312" s="279"/>
      <c r="O312" s="178"/>
      <c r="P312" s="399"/>
      <c r="Q312" s="205"/>
      <c r="R312" s="98"/>
    </row>
    <row r="313" spans="1:18" ht="26.25" x14ac:dyDescent="0.25">
      <c r="A313" s="40"/>
      <c r="B313" s="162" t="s">
        <v>533</v>
      </c>
      <c r="C313" s="501"/>
      <c r="D313" s="472">
        <f>E313+G313</f>
        <v>0</v>
      </c>
      <c r="E313" s="171"/>
      <c r="F313" s="329"/>
      <c r="G313" s="171"/>
      <c r="H313" s="306">
        <f t="shared" si="500"/>
        <v>0</v>
      </c>
      <c r="I313" s="172"/>
      <c r="J313" s="306"/>
      <c r="K313" s="172"/>
      <c r="L313" s="307">
        <f t="shared" si="495"/>
        <v>0</v>
      </c>
      <c r="M313" s="173">
        <f t="shared" si="502"/>
        <v>0</v>
      </c>
      <c r="N313" s="307">
        <f t="shared" si="503"/>
        <v>0</v>
      </c>
      <c r="O313" s="173">
        <f t="shared" si="504"/>
        <v>0</v>
      </c>
      <c r="P313" s="399"/>
      <c r="Q313" s="205"/>
      <c r="R313" s="98"/>
    </row>
    <row r="314" spans="1:18" s="37" customFormat="1" ht="25.5" hidden="1" x14ac:dyDescent="0.25">
      <c r="A314" s="242"/>
      <c r="B314" s="219" t="s">
        <v>388</v>
      </c>
      <c r="C314" s="506" t="s">
        <v>30</v>
      </c>
      <c r="D314" s="176">
        <f t="shared" si="499"/>
        <v>0</v>
      </c>
      <c r="E314" s="360"/>
      <c r="F314" s="176"/>
      <c r="G314" s="275"/>
      <c r="H314" s="172">
        <f t="shared" si="500"/>
        <v>0</v>
      </c>
      <c r="I314" s="172"/>
      <c r="J314" s="172"/>
      <c r="K314" s="172"/>
      <c r="L314" s="173">
        <f t="shared" si="495"/>
        <v>0</v>
      </c>
      <c r="M314" s="173">
        <f t="shared" si="502"/>
        <v>0</v>
      </c>
      <c r="N314" s="173">
        <f t="shared" si="503"/>
        <v>0</v>
      </c>
      <c r="O314" s="173">
        <f t="shared" si="504"/>
        <v>0</v>
      </c>
      <c r="P314" s="399"/>
      <c r="Q314" s="214"/>
      <c r="R314" s="215"/>
    </row>
    <row r="315" spans="1:18" x14ac:dyDescent="0.25">
      <c r="A315" s="32" t="s">
        <v>137</v>
      </c>
      <c r="B315" s="29" t="s">
        <v>64</v>
      </c>
      <c r="C315" s="676" t="s">
        <v>30</v>
      </c>
      <c r="D315" s="168">
        <f t="shared" si="499"/>
        <v>7.1</v>
      </c>
      <c r="E315" s="222">
        <v>7.1</v>
      </c>
      <c r="F315" s="168">
        <v>5.4</v>
      </c>
      <c r="G315" s="210"/>
      <c r="H315" s="169">
        <f t="shared" si="500"/>
        <v>0</v>
      </c>
      <c r="I315" s="211"/>
      <c r="J315" s="169"/>
      <c r="K315" s="169"/>
      <c r="L315" s="170">
        <f t="shared" si="495"/>
        <v>7.1</v>
      </c>
      <c r="M315" s="170">
        <f t="shared" si="502"/>
        <v>7.1</v>
      </c>
      <c r="N315" s="170">
        <f t="shared" si="503"/>
        <v>5.4</v>
      </c>
      <c r="O315" s="170">
        <f t="shared" si="504"/>
        <v>0</v>
      </c>
      <c r="P315" s="399"/>
      <c r="Q315" s="205"/>
      <c r="R315" s="98"/>
    </row>
    <row r="316" spans="1:18" ht="26.25" x14ac:dyDescent="0.25">
      <c r="A316" s="242"/>
      <c r="B316" s="162" t="s">
        <v>533</v>
      </c>
      <c r="C316" s="674"/>
      <c r="D316" s="171" t="s">
        <v>173</v>
      </c>
      <c r="E316" s="223"/>
      <c r="F316" s="171"/>
      <c r="G316" s="212"/>
      <c r="H316" s="172">
        <f t="shared" si="500"/>
        <v>0</v>
      </c>
      <c r="I316" s="213"/>
      <c r="J316" s="172"/>
      <c r="K316" s="172"/>
      <c r="L316" s="173"/>
      <c r="M316" s="173"/>
      <c r="N316" s="173"/>
      <c r="O316" s="173"/>
      <c r="P316" s="399"/>
      <c r="Q316" s="205"/>
      <c r="R316" s="98"/>
    </row>
    <row r="317" spans="1:18" x14ac:dyDescent="0.25">
      <c r="A317" s="460" t="s">
        <v>138</v>
      </c>
      <c r="B317" s="21" t="s">
        <v>179</v>
      </c>
      <c r="C317" s="224"/>
      <c r="D317" s="21">
        <f>D259+D261+D265+D269+D273+D277+D279+D283+D287+D291+D295+D299+D303+D307+D311+D315</f>
        <v>1371.0000000000002</v>
      </c>
      <c r="E317" s="21">
        <f t="shared" ref="E317:G317" si="509">E259+E261+E265+E269+E273+E277+E279+E283+E287+E291+E295+E299+E303+E307+E311+E315</f>
        <v>26</v>
      </c>
      <c r="F317" s="21">
        <f t="shared" si="509"/>
        <v>19.8</v>
      </c>
      <c r="G317" s="21">
        <f t="shared" si="509"/>
        <v>1345</v>
      </c>
      <c r="H317" s="21">
        <f>H259+H261+H265+H269+H273+H277+H279+H283+H287+H291+H295+H299+H303+H307+H311+H315</f>
        <v>0</v>
      </c>
      <c r="I317" s="21">
        <f t="shared" ref="I317:O317" si="510">I259+I261+I265+I269+I273+I277+I279+I283+I287+I291+I295+I299+I303+I307+I311+I315</f>
        <v>0</v>
      </c>
      <c r="J317" s="21">
        <f t="shared" si="510"/>
        <v>0</v>
      </c>
      <c r="K317" s="21">
        <f t="shared" si="510"/>
        <v>0</v>
      </c>
      <c r="L317" s="21">
        <f t="shared" si="510"/>
        <v>1371.0000000000002</v>
      </c>
      <c r="M317" s="21">
        <f t="shared" si="510"/>
        <v>26</v>
      </c>
      <c r="N317" s="21">
        <f t="shared" si="510"/>
        <v>19.8</v>
      </c>
      <c r="O317" s="21">
        <f t="shared" si="510"/>
        <v>1345</v>
      </c>
      <c r="P317" s="400"/>
    </row>
    <row r="318" spans="1:18" ht="15.95" customHeight="1" x14ac:dyDescent="0.25">
      <c r="A318" s="40" t="s">
        <v>139</v>
      </c>
      <c r="B318" s="600" t="s">
        <v>68</v>
      </c>
      <c r="C318" s="601"/>
      <c r="D318" s="601"/>
      <c r="E318" s="601"/>
      <c r="F318" s="601"/>
      <c r="G318" s="601"/>
      <c r="H318" s="601"/>
      <c r="I318" s="601"/>
      <c r="J318" s="601"/>
      <c r="K318" s="601"/>
      <c r="L318" s="601"/>
      <c r="M318" s="601"/>
      <c r="N318" s="601"/>
      <c r="O318" s="602"/>
      <c r="P318" s="385"/>
    </row>
    <row r="319" spans="1:18" ht="19.5" hidden="1" customHeight="1" x14ac:dyDescent="0.25">
      <c r="A319" s="408" t="s">
        <v>183</v>
      </c>
      <c r="B319" s="29" t="s">
        <v>20</v>
      </c>
      <c r="C319" s="374"/>
      <c r="D319" s="168">
        <f>E319+G319</f>
        <v>0</v>
      </c>
      <c r="E319" s="168">
        <f>E321+E322</f>
        <v>0</v>
      </c>
      <c r="F319" s="168">
        <f t="shared" ref="F319:G319" si="511">F321+F322</f>
        <v>0</v>
      </c>
      <c r="G319" s="168">
        <f t="shared" si="511"/>
        <v>0</v>
      </c>
      <c r="H319" s="169">
        <f>I319+K319</f>
        <v>0</v>
      </c>
      <c r="I319" s="169">
        <f>I321+I322</f>
        <v>0</v>
      </c>
      <c r="J319" s="169">
        <f>J321+J322</f>
        <v>0</v>
      </c>
      <c r="K319" s="226">
        <f>K321+K322</f>
        <v>0</v>
      </c>
      <c r="L319" s="170">
        <f>M319+O319</f>
        <v>0</v>
      </c>
      <c r="M319" s="227">
        <f t="shared" ref="M319:O323" si="512">E319+I319</f>
        <v>0</v>
      </c>
      <c r="N319" s="170">
        <f t="shared" si="512"/>
        <v>0</v>
      </c>
      <c r="O319" s="217">
        <f t="shared" si="512"/>
        <v>0</v>
      </c>
      <c r="P319" s="399"/>
    </row>
    <row r="320" spans="1:18" ht="19.5" hidden="1" customHeight="1" x14ac:dyDescent="0.25">
      <c r="A320" s="239"/>
      <c r="B320" s="367" t="s">
        <v>194</v>
      </c>
      <c r="C320" s="375"/>
      <c r="D320" s="176"/>
      <c r="E320" s="171"/>
      <c r="F320" s="171"/>
      <c r="G320" s="171"/>
      <c r="H320" s="177"/>
      <c r="I320" s="278"/>
      <c r="J320" s="177"/>
      <c r="K320" s="278"/>
      <c r="L320" s="178"/>
      <c r="M320" s="279"/>
      <c r="N320" s="178"/>
      <c r="O320" s="281"/>
      <c r="P320" s="399"/>
    </row>
    <row r="321" spans="1:22" ht="39" hidden="1" x14ac:dyDescent="0.25">
      <c r="A321" s="239"/>
      <c r="B321" s="365" t="s">
        <v>397</v>
      </c>
      <c r="C321" s="364" t="s">
        <v>24</v>
      </c>
      <c r="D321" s="67">
        <f>E321+G321</f>
        <v>0</v>
      </c>
      <c r="E321" s="67"/>
      <c r="F321" s="67"/>
      <c r="G321" s="67"/>
      <c r="H321" s="68">
        <f>I321+K321</f>
        <v>0</v>
      </c>
      <c r="I321" s="68"/>
      <c r="J321" s="68"/>
      <c r="K321" s="68"/>
      <c r="L321" s="69">
        <f>M321+O321</f>
        <v>0</v>
      </c>
      <c r="M321" s="69">
        <f t="shared" si="512"/>
        <v>0</v>
      </c>
      <c r="N321" s="69">
        <f t="shared" si="512"/>
        <v>0</v>
      </c>
      <c r="O321" s="69">
        <f t="shared" si="512"/>
        <v>0</v>
      </c>
      <c r="P321" s="399"/>
    </row>
    <row r="322" spans="1:22" ht="26.25" hidden="1" x14ac:dyDescent="0.25">
      <c r="A322" s="311"/>
      <c r="B322" s="373" t="s">
        <v>442</v>
      </c>
      <c r="C322" s="376">
        <v>10</v>
      </c>
      <c r="D322" s="67">
        <f>E322+G322</f>
        <v>0</v>
      </c>
      <c r="E322" s="67"/>
      <c r="F322" s="67"/>
      <c r="G322" s="67"/>
      <c r="H322" s="68">
        <f>I322+K322</f>
        <v>0</v>
      </c>
      <c r="I322" s="68"/>
      <c r="J322" s="68"/>
      <c r="K322" s="68"/>
      <c r="L322" s="69">
        <f>M322+O322</f>
        <v>0</v>
      </c>
      <c r="M322" s="69">
        <f t="shared" si="512"/>
        <v>0</v>
      </c>
      <c r="N322" s="69">
        <f t="shared" si="512"/>
        <v>0</v>
      </c>
      <c r="O322" s="69">
        <f t="shared" si="512"/>
        <v>0</v>
      </c>
      <c r="P322" s="399"/>
    </row>
    <row r="323" spans="1:22" s="37" customFormat="1" x14ac:dyDescent="0.25">
      <c r="A323" s="32" t="s">
        <v>164</v>
      </c>
      <c r="B323" s="26" t="s">
        <v>52</v>
      </c>
      <c r="C323" s="657" t="s">
        <v>24</v>
      </c>
      <c r="D323" s="328">
        <f>E323+G323</f>
        <v>4.5999999999999996</v>
      </c>
      <c r="E323" s="277">
        <v>4.5999999999999996</v>
      </c>
      <c r="F323" s="176">
        <v>3.5</v>
      </c>
      <c r="G323" s="277"/>
      <c r="H323" s="177">
        <f>I323+K323</f>
        <v>0</v>
      </c>
      <c r="I323" s="278"/>
      <c r="J323" s="177"/>
      <c r="K323" s="278"/>
      <c r="L323" s="178">
        <f>M323+O323</f>
        <v>4.5999999999999996</v>
      </c>
      <c r="M323" s="279">
        <f t="shared" si="512"/>
        <v>4.5999999999999996</v>
      </c>
      <c r="N323" s="178">
        <f t="shared" si="512"/>
        <v>3.5</v>
      </c>
      <c r="O323" s="281">
        <f t="shared" si="512"/>
        <v>0</v>
      </c>
      <c r="P323" s="399"/>
      <c r="Q323" s="2"/>
      <c r="R323" s="2"/>
    </row>
    <row r="324" spans="1:22" s="37" customFormat="1" ht="26.25" x14ac:dyDescent="0.25">
      <c r="A324" s="242"/>
      <c r="B324" s="162" t="s">
        <v>533</v>
      </c>
      <c r="C324" s="657"/>
      <c r="D324" s="176"/>
      <c r="E324" s="176"/>
      <c r="F324" s="176"/>
      <c r="G324" s="277"/>
      <c r="H324" s="177"/>
      <c r="I324" s="278"/>
      <c r="J324" s="177"/>
      <c r="K324" s="278"/>
      <c r="L324" s="178"/>
      <c r="M324" s="279"/>
      <c r="N324" s="178"/>
      <c r="O324" s="281"/>
      <c r="P324" s="399"/>
      <c r="Q324" s="2"/>
      <c r="R324" s="2"/>
    </row>
    <row r="325" spans="1:22" s="37" customFormat="1" x14ac:dyDescent="0.25">
      <c r="A325" s="32" t="s">
        <v>140</v>
      </c>
      <c r="B325" s="29" t="s">
        <v>53</v>
      </c>
      <c r="C325" s="669" t="s">
        <v>24</v>
      </c>
      <c r="D325" s="328">
        <f>E325+G325</f>
        <v>5.0999999999999996</v>
      </c>
      <c r="E325" s="168">
        <v>5.0999999999999996</v>
      </c>
      <c r="F325" s="168">
        <v>3.9</v>
      </c>
      <c r="G325" s="168">
        <f t="shared" ref="G325" si="513">G327+G328</f>
        <v>0</v>
      </c>
      <c r="H325" s="169">
        <f>I325+K325</f>
        <v>0</v>
      </c>
      <c r="I325" s="169"/>
      <c r="J325" s="169"/>
      <c r="K325" s="169">
        <f t="shared" ref="K325" si="514">K327+K328</f>
        <v>0</v>
      </c>
      <c r="L325" s="170">
        <f>M325+O325</f>
        <v>5.0999999999999996</v>
      </c>
      <c r="M325" s="170">
        <f t="shared" ref="M325" si="515">E325+I325</f>
        <v>5.0999999999999996</v>
      </c>
      <c r="N325" s="170">
        <f t="shared" ref="N325" si="516">F325+J325</f>
        <v>3.9</v>
      </c>
      <c r="O325" s="170">
        <f t="shared" ref="O325" si="517">G325+K325</f>
        <v>0</v>
      </c>
      <c r="P325" s="399"/>
      <c r="Q325" s="2"/>
      <c r="R325" s="2"/>
    </row>
    <row r="326" spans="1:22" s="37" customFormat="1" ht="15" hidden="1" customHeight="1" x14ac:dyDescent="0.25">
      <c r="A326" s="40"/>
      <c r="B326" s="159" t="s">
        <v>194</v>
      </c>
      <c r="C326" s="670"/>
      <c r="D326" s="371"/>
      <c r="E326" s="176"/>
      <c r="F326" s="176"/>
      <c r="G326" s="176"/>
      <c r="H326" s="177"/>
      <c r="I326" s="177"/>
      <c r="J326" s="177"/>
      <c r="K326" s="177"/>
      <c r="L326" s="178"/>
      <c r="M326" s="178"/>
      <c r="N326" s="178"/>
      <c r="O326" s="178"/>
      <c r="P326" s="399"/>
      <c r="Q326" s="2"/>
      <c r="R326" s="2"/>
    </row>
    <row r="327" spans="1:22" s="37" customFormat="1" ht="26.25" x14ac:dyDescent="0.25">
      <c r="A327" s="40"/>
      <c r="B327" s="162" t="s">
        <v>533</v>
      </c>
      <c r="C327" s="670"/>
      <c r="D327" s="327">
        <f>E327+G327</f>
        <v>0</v>
      </c>
      <c r="E327" s="171"/>
      <c r="F327" s="171"/>
      <c r="G327" s="171"/>
      <c r="H327" s="172">
        <f>I327+K327</f>
        <v>0</v>
      </c>
      <c r="I327" s="172"/>
      <c r="J327" s="172"/>
      <c r="K327" s="172"/>
      <c r="L327" s="173">
        <f>M327+O327</f>
        <v>0</v>
      </c>
      <c r="M327" s="173">
        <f t="shared" ref="M327:M328" si="518">E327+I327</f>
        <v>0</v>
      </c>
      <c r="N327" s="173">
        <f t="shared" ref="N327:N328" si="519">F327+J327</f>
        <v>0</v>
      </c>
      <c r="O327" s="173">
        <f t="shared" ref="O327:O328" si="520">G327+K327</f>
        <v>0</v>
      </c>
      <c r="P327" s="399"/>
      <c r="Q327" s="2"/>
      <c r="R327" s="2"/>
    </row>
    <row r="328" spans="1:22" s="37" customFormat="1" ht="26.25" hidden="1" x14ac:dyDescent="0.25">
      <c r="A328" s="242"/>
      <c r="B328" s="372" t="s">
        <v>442</v>
      </c>
      <c r="C328" s="657"/>
      <c r="D328" s="371">
        <f>E328+G328</f>
        <v>0</v>
      </c>
      <c r="E328" s="171"/>
      <c r="F328" s="171"/>
      <c r="G328" s="171"/>
      <c r="H328" s="177">
        <f>I328+K328</f>
        <v>0</v>
      </c>
      <c r="I328" s="172"/>
      <c r="J328" s="172"/>
      <c r="K328" s="172"/>
      <c r="L328" s="178">
        <f>M328+O328</f>
        <v>0</v>
      </c>
      <c r="M328" s="173">
        <f t="shared" si="518"/>
        <v>0</v>
      </c>
      <c r="N328" s="173">
        <f t="shared" si="519"/>
        <v>0</v>
      </c>
      <c r="O328" s="173">
        <f t="shared" si="520"/>
        <v>0</v>
      </c>
      <c r="P328" s="399"/>
      <c r="Q328" s="2"/>
      <c r="R328" s="2"/>
    </row>
    <row r="329" spans="1:22" s="37" customFormat="1" x14ac:dyDescent="0.25">
      <c r="A329" s="408" t="s">
        <v>183</v>
      </c>
      <c r="B329" s="35" t="s">
        <v>69</v>
      </c>
      <c r="C329" s="491" t="s">
        <v>24</v>
      </c>
      <c r="D329" s="222">
        <f>E329+G329</f>
        <v>74.3</v>
      </c>
      <c r="E329" s="168">
        <f>SUM(E331:E333)</f>
        <v>74.3</v>
      </c>
      <c r="F329" s="168">
        <f t="shared" ref="F329:G329" si="521">SUM(F331:F333)</f>
        <v>47.300000000000004</v>
      </c>
      <c r="G329" s="168">
        <f t="shared" si="521"/>
        <v>0</v>
      </c>
      <c r="H329" s="169">
        <f>I329+K329</f>
        <v>0</v>
      </c>
      <c r="I329" s="169">
        <f>SUM(I331:I333)</f>
        <v>0</v>
      </c>
      <c r="J329" s="169">
        <f t="shared" ref="J329:K329" si="522">SUM(J331:J333)</f>
        <v>0</v>
      </c>
      <c r="K329" s="169">
        <f t="shared" si="522"/>
        <v>0</v>
      </c>
      <c r="L329" s="170">
        <f>M329+O329</f>
        <v>74.3</v>
      </c>
      <c r="M329" s="170">
        <f t="shared" ref="M329:O333" si="523">E329+I329</f>
        <v>74.3</v>
      </c>
      <c r="N329" s="170">
        <f t="shared" si="523"/>
        <v>47.300000000000004</v>
      </c>
      <c r="O329" s="170">
        <f t="shared" si="523"/>
        <v>0</v>
      </c>
      <c r="P329" s="399"/>
      <c r="Q329" s="2"/>
      <c r="R329" s="2"/>
    </row>
    <row r="330" spans="1:22" s="37" customFormat="1" x14ac:dyDescent="0.25">
      <c r="A330" s="239"/>
      <c r="B330" s="159" t="s">
        <v>194</v>
      </c>
      <c r="C330" s="494"/>
      <c r="D330" s="360"/>
      <c r="E330" s="176"/>
      <c r="F330" s="176"/>
      <c r="G330" s="275"/>
      <c r="H330" s="177"/>
      <c r="I330" s="177"/>
      <c r="J330" s="177"/>
      <c r="K330" s="391"/>
      <c r="L330" s="178"/>
      <c r="M330" s="178"/>
      <c r="N330" s="178"/>
      <c r="O330" s="178"/>
      <c r="P330" s="399"/>
      <c r="Q330" s="2"/>
      <c r="R330" s="2"/>
    </row>
    <row r="331" spans="1:22" s="37" customFormat="1" ht="26.25" x14ac:dyDescent="0.25">
      <c r="A331" s="239"/>
      <c r="B331" s="162" t="s">
        <v>533</v>
      </c>
      <c r="C331" s="494"/>
      <c r="D331" s="67">
        <f>E331+G331</f>
        <v>9.3000000000000007</v>
      </c>
      <c r="E331" s="463">
        <v>9.3000000000000007</v>
      </c>
      <c r="F331" s="463">
        <v>7.1</v>
      </c>
      <c r="G331" s="463"/>
      <c r="H331" s="68">
        <f>I331+K331</f>
        <v>0</v>
      </c>
      <c r="I331" s="68"/>
      <c r="J331" s="68"/>
      <c r="K331" s="68"/>
      <c r="L331" s="69">
        <f>M331+O331</f>
        <v>9.3000000000000007</v>
      </c>
      <c r="M331" s="170">
        <f>E331+I331</f>
        <v>9.3000000000000007</v>
      </c>
      <c r="N331" s="170">
        <f t="shared" ref="N331" si="524">F331+J331</f>
        <v>7.1</v>
      </c>
      <c r="O331" s="170">
        <f t="shared" ref="O331" si="525">G331+K331</f>
        <v>0</v>
      </c>
      <c r="P331" s="399"/>
      <c r="Q331" s="2"/>
      <c r="R331" s="2"/>
    </row>
    <row r="332" spans="1:22" s="37" customFormat="1" ht="25.5" hidden="1" x14ac:dyDescent="0.25">
      <c r="A332" s="239"/>
      <c r="B332" s="280" t="s">
        <v>388</v>
      </c>
      <c r="C332" s="494" t="s">
        <v>24</v>
      </c>
      <c r="D332" s="67">
        <f>E332+G332</f>
        <v>0</v>
      </c>
      <c r="E332" s="67"/>
      <c r="F332" s="67"/>
      <c r="G332" s="67"/>
      <c r="H332" s="68">
        <f>I332+K332</f>
        <v>0</v>
      </c>
      <c r="I332" s="68"/>
      <c r="J332" s="68"/>
      <c r="K332" s="68"/>
      <c r="L332" s="69">
        <f>M332+O332</f>
        <v>0</v>
      </c>
      <c r="M332" s="69">
        <f t="shared" si="523"/>
        <v>0</v>
      </c>
      <c r="N332" s="69">
        <f t="shared" si="523"/>
        <v>0</v>
      </c>
      <c r="O332" s="69">
        <f t="shared" si="523"/>
        <v>0</v>
      </c>
      <c r="P332" s="399"/>
      <c r="Q332" s="2"/>
      <c r="R332" s="2"/>
    </row>
    <row r="333" spans="1:22" s="37" customFormat="1" ht="26.25" x14ac:dyDescent="0.25">
      <c r="A333" s="239"/>
      <c r="B333" s="274" t="s">
        <v>353</v>
      </c>
      <c r="C333" s="494"/>
      <c r="D333" s="168">
        <f>E333+G333</f>
        <v>65</v>
      </c>
      <c r="E333" s="168">
        <v>65</v>
      </c>
      <c r="F333" s="168">
        <v>40.200000000000003</v>
      </c>
      <c r="G333" s="168"/>
      <c r="H333" s="68">
        <f>I333+K333</f>
        <v>0</v>
      </c>
      <c r="I333" s="169"/>
      <c r="J333" s="169"/>
      <c r="K333" s="169"/>
      <c r="L333" s="170">
        <f>M333+O333</f>
        <v>65</v>
      </c>
      <c r="M333" s="170">
        <f>E333+I333</f>
        <v>65</v>
      </c>
      <c r="N333" s="170">
        <f t="shared" si="523"/>
        <v>40.200000000000003</v>
      </c>
      <c r="O333" s="170">
        <f t="shared" si="523"/>
        <v>0</v>
      </c>
      <c r="P333" s="399"/>
      <c r="Q333" s="2"/>
      <c r="R333" s="2"/>
    </row>
    <row r="334" spans="1:22" s="37" customFormat="1" hidden="1" x14ac:dyDescent="0.25">
      <c r="A334" s="32" t="s">
        <v>183</v>
      </c>
      <c r="B334" s="17" t="s">
        <v>167</v>
      </c>
      <c r="C334" s="491" t="s">
        <v>24</v>
      </c>
      <c r="D334" s="168">
        <f>E334+G334</f>
        <v>0</v>
      </c>
      <c r="E334" s="168"/>
      <c r="F334" s="225"/>
      <c r="G334" s="210"/>
      <c r="H334" s="169">
        <f>I334+K334</f>
        <v>0</v>
      </c>
      <c r="I334" s="211"/>
      <c r="J334" s="226"/>
      <c r="K334" s="169"/>
      <c r="L334" s="170">
        <f>M334+O334</f>
        <v>0</v>
      </c>
      <c r="M334" s="170">
        <f t="shared" ref="M334" si="526">E334+I334</f>
        <v>0</v>
      </c>
      <c r="N334" s="170">
        <f t="shared" ref="N334" si="527">F334+J334</f>
        <v>0</v>
      </c>
      <c r="O334" s="170">
        <f t="shared" ref="O334" si="528">G334+K334</f>
        <v>0</v>
      </c>
      <c r="P334" s="399"/>
      <c r="Q334" s="2"/>
      <c r="R334" s="2"/>
    </row>
    <row r="335" spans="1:22" s="37" customFormat="1" ht="26.25" hidden="1" x14ac:dyDescent="0.25">
      <c r="A335" s="242"/>
      <c r="B335" s="489" t="s">
        <v>533</v>
      </c>
      <c r="C335" s="492"/>
      <c r="D335" s="212"/>
      <c r="E335" s="171"/>
      <c r="F335" s="329"/>
      <c r="G335" s="212"/>
      <c r="H335" s="172"/>
      <c r="I335" s="213"/>
      <c r="J335" s="306"/>
      <c r="K335" s="172"/>
      <c r="L335" s="307"/>
      <c r="M335" s="173"/>
      <c r="N335" s="307"/>
      <c r="O335" s="173"/>
      <c r="P335" s="399"/>
      <c r="Q335" s="238"/>
      <c r="R335" s="238"/>
      <c r="S335" s="507"/>
      <c r="T335" s="507"/>
      <c r="U335" s="507"/>
      <c r="V335" s="507"/>
    </row>
    <row r="336" spans="1:22" s="37" customFormat="1" x14ac:dyDescent="0.25">
      <c r="A336" s="408" t="s">
        <v>184</v>
      </c>
      <c r="B336" s="29" t="s">
        <v>567</v>
      </c>
      <c r="C336" s="533" t="s">
        <v>24</v>
      </c>
      <c r="D336" s="168">
        <f>E336+G336</f>
        <v>1.3</v>
      </c>
      <c r="E336" s="168">
        <v>1.3</v>
      </c>
      <c r="F336" s="225">
        <v>1</v>
      </c>
      <c r="G336" s="210"/>
      <c r="H336" s="169">
        <f>I336+K336</f>
        <v>0</v>
      </c>
      <c r="I336" s="211"/>
      <c r="J336" s="226"/>
      <c r="K336" s="169"/>
      <c r="L336" s="170">
        <f>M336+O336</f>
        <v>1.3</v>
      </c>
      <c r="M336" s="170">
        <f t="shared" ref="M336" si="529">E336+I336</f>
        <v>1.3</v>
      </c>
      <c r="N336" s="170">
        <f t="shared" ref="N336" si="530">F336+J336</f>
        <v>1</v>
      </c>
      <c r="O336" s="170">
        <f t="shared" ref="O336" si="531">G336+K336</f>
        <v>0</v>
      </c>
      <c r="P336" s="399"/>
      <c r="Q336" s="2"/>
      <c r="R336" s="2"/>
    </row>
    <row r="337" spans="1:22" s="37" customFormat="1" ht="26.25" x14ac:dyDescent="0.25">
      <c r="A337" s="311"/>
      <c r="B337" s="167" t="s">
        <v>533</v>
      </c>
      <c r="C337" s="534"/>
      <c r="D337" s="212"/>
      <c r="E337" s="171"/>
      <c r="F337" s="329"/>
      <c r="G337" s="212"/>
      <c r="H337" s="172"/>
      <c r="I337" s="213"/>
      <c r="J337" s="306"/>
      <c r="K337" s="172"/>
      <c r="L337" s="307"/>
      <c r="M337" s="173"/>
      <c r="N337" s="307"/>
      <c r="O337" s="173"/>
      <c r="P337" s="399"/>
      <c r="Q337" s="238"/>
      <c r="R337" s="238"/>
      <c r="S337" s="507"/>
      <c r="T337" s="507"/>
      <c r="U337" s="507"/>
      <c r="V337" s="507"/>
    </row>
    <row r="338" spans="1:22" ht="15.75" customHeight="1" x14ac:dyDescent="0.25">
      <c r="A338" s="449" t="s">
        <v>185</v>
      </c>
      <c r="B338" s="87" t="s">
        <v>180</v>
      </c>
      <c r="C338" s="224"/>
      <c r="D338" s="21">
        <f>D329+D319+D323+D325+D334+D336</f>
        <v>85.299999999999983</v>
      </c>
      <c r="E338" s="21">
        <f>E329+E319+E323+E325+E334+E336</f>
        <v>85.299999999999983</v>
      </c>
      <c r="F338" s="21">
        <f t="shared" ref="F338:O338" si="532">F329+F319+F323+F325+F334+F336</f>
        <v>55.7</v>
      </c>
      <c r="G338" s="21">
        <f t="shared" si="532"/>
        <v>0</v>
      </c>
      <c r="H338" s="21">
        <f t="shared" si="532"/>
        <v>0</v>
      </c>
      <c r="I338" s="21">
        <f>I329+I319+I323+I325+I334+I336</f>
        <v>0</v>
      </c>
      <c r="J338" s="21">
        <f t="shared" si="532"/>
        <v>0</v>
      </c>
      <c r="K338" s="21">
        <f t="shared" si="532"/>
        <v>0</v>
      </c>
      <c r="L338" s="21">
        <f t="shared" ref="L338" si="533">M338+O338</f>
        <v>85.299999999999983</v>
      </c>
      <c r="M338" s="21">
        <f t="shared" si="532"/>
        <v>85.299999999999983</v>
      </c>
      <c r="N338" s="21">
        <f t="shared" si="532"/>
        <v>55.7</v>
      </c>
      <c r="O338" s="21">
        <f t="shared" si="532"/>
        <v>0</v>
      </c>
      <c r="P338" s="400"/>
      <c r="Q338" s="238"/>
      <c r="R338" s="238"/>
      <c r="S338" s="238"/>
      <c r="T338" s="238"/>
      <c r="U338" s="238"/>
      <c r="V338" s="238"/>
    </row>
    <row r="339" spans="1:22" x14ac:dyDescent="0.25">
      <c r="A339" s="450" t="s">
        <v>186</v>
      </c>
      <c r="B339" s="104" t="s">
        <v>172</v>
      </c>
      <c r="C339" s="555"/>
      <c r="D339" s="530">
        <f>D342+D343+D344+D345+D347+D346+D348+D349+D350+D351+D352+D354+D355+D341</f>
        <v>5335.5999999999995</v>
      </c>
      <c r="E339" s="47">
        <f>E342+E343+E344+E345+E347+E346+E348+E349+E350+E351+E352+E354+E355+E341</f>
        <v>1800.8000000000002</v>
      </c>
      <c r="F339" s="47">
        <f t="shared" ref="F339:G339" si="534">F342+F343+F344+F345+F347+F346+F348+F349+F350+F351+F352+F354+F355+F341</f>
        <v>612.79999999999995</v>
      </c>
      <c r="G339" s="47">
        <f t="shared" si="534"/>
        <v>3534.7999999999997</v>
      </c>
      <c r="H339" s="221">
        <f>H342+H343+H344+H345+H347+H346+H348+H349+H350+H351+H352+H354+H355+H341+H353</f>
        <v>54.2</v>
      </c>
      <c r="I339" s="221">
        <f>I342+I343+I344+I345+I347+I346+I348+I349+I350+I351+I352+I354+I355+I341+I353</f>
        <v>1.7</v>
      </c>
      <c r="J339" s="221">
        <f t="shared" ref="J339:K339" si="535">J342+J343+J344+J345+J347+J346+J348+J349+J350+J351+J352+J354+J355+J341+J353</f>
        <v>-9.9</v>
      </c>
      <c r="K339" s="221">
        <f t="shared" si="535"/>
        <v>52.5</v>
      </c>
      <c r="L339" s="335">
        <f>L342+L343+L344+L345+L347+L346+L348+L349+L350+L351+L352+L354+L355+L341+L353</f>
        <v>5389.7999999999993</v>
      </c>
      <c r="M339" s="335">
        <f t="shared" ref="M339:O339" si="536">M342+M343+M344+M345+M347+M346+M348+M349+M350+M351+M352+M354+M355+M341+M353</f>
        <v>1802.5000000000002</v>
      </c>
      <c r="N339" s="335">
        <f t="shared" si="536"/>
        <v>602.9</v>
      </c>
      <c r="O339" s="335">
        <f t="shared" si="536"/>
        <v>3587.2999999999997</v>
      </c>
      <c r="P339" s="400">
        <f t="shared" ref="P339:U339" si="537">P342+P343+P344+P345+P347+P346+P348+P349+P350+P351+P352+P354+P355</f>
        <v>0</v>
      </c>
      <c r="Q339" s="400">
        <f t="shared" si="537"/>
        <v>0</v>
      </c>
      <c r="R339" s="400">
        <f t="shared" si="537"/>
        <v>0</v>
      </c>
      <c r="S339" s="400">
        <f t="shared" si="537"/>
        <v>0</v>
      </c>
      <c r="T339" s="400">
        <f t="shared" si="537"/>
        <v>0</v>
      </c>
      <c r="U339" s="400">
        <f t="shared" si="537"/>
        <v>0</v>
      </c>
      <c r="V339" s="238"/>
    </row>
    <row r="340" spans="1:22" x14ac:dyDescent="0.25">
      <c r="A340" s="451"/>
      <c r="B340" s="228" t="s">
        <v>204</v>
      </c>
      <c r="C340" s="555"/>
      <c r="D340" s="324"/>
      <c r="E340" s="229"/>
      <c r="F340" s="229"/>
      <c r="G340" s="229"/>
      <c r="H340" s="230"/>
      <c r="I340" s="230"/>
      <c r="J340" s="230"/>
      <c r="K340" s="230"/>
      <c r="L340" s="336"/>
      <c r="M340" s="336"/>
      <c r="N340" s="336"/>
      <c r="O340" s="336"/>
      <c r="P340" s="402"/>
      <c r="Q340" s="339"/>
      <c r="R340" s="339"/>
    </row>
    <row r="341" spans="1:22" ht="26.25" x14ac:dyDescent="0.25">
      <c r="A341" s="451"/>
      <c r="B341" s="105" t="s">
        <v>351</v>
      </c>
      <c r="C341" s="555"/>
      <c r="D341" s="325">
        <f t="shared" ref="D341" si="538">E341+G341</f>
        <v>30.200000000000003</v>
      </c>
      <c r="E341" s="231">
        <f>E97+E109+E114+E127+E136+E145+E170+E191+E242</f>
        <v>30.200000000000003</v>
      </c>
      <c r="F341" s="231">
        <f>F97+F109+F114+F127+F136+F145+F170+F191+F242</f>
        <v>23.1</v>
      </c>
      <c r="G341" s="231"/>
      <c r="H341" s="232">
        <f t="shared" ref="H341" si="539">I341+K341</f>
        <v>0</v>
      </c>
      <c r="I341" s="230">
        <f>I97+I109+I114+I127+I136+I145+I170+I191+I242</f>
        <v>0</v>
      </c>
      <c r="J341" s="230">
        <f>J97+J109+J114+J127+J136+J145+J170+J191+J242</f>
        <v>0</v>
      </c>
      <c r="K341" s="230"/>
      <c r="L341" s="336">
        <f>M341</f>
        <v>30.200000000000003</v>
      </c>
      <c r="M341" s="336">
        <f>M97+M109+M114+M127+M136+M170+M191+M242+M145</f>
        <v>30.200000000000003</v>
      </c>
      <c r="N341" s="336">
        <f>N97+N109+N114+N127+N136+N170+N191+N242+N145</f>
        <v>23.1</v>
      </c>
      <c r="O341" s="336"/>
      <c r="P341" s="402"/>
      <c r="Q341" s="339"/>
      <c r="R341" s="339"/>
    </row>
    <row r="342" spans="1:22" ht="25.5" x14ac:dyDescent="0.25">
      <c r="A342" s="451"/>
      <c r="B342" s="557" t="s">
        <v>317</v>
      </c>
      <c r="C342" s="555"/>
      <c r="D342" s="325">
        <f>E342+G342</f>
        <v>2270.6</v>
      </c>
      <c r="E342" s="231">
        <f>E26+E85+E99+E259</f>
        <v>0</v>
      </c>
      <c r="F342" s="231">
        <f>F26+F85+F99+F259</f>
        <v>0</v>
      </c>
      <c r="G342" s="231">
        <f>G26+G85+G99+G259</f>
        <v>2270.6</v>
      </c>
      <c r="H342" s="232">
        <f t="shared" ref="H342" si="540">I342+K342</f>
        <v>50</v>
      </c>
      <c r="I342" s="232">
        <f>I26+I85+I99+I259</f>
        <v>0</v>
      </c>
      <c r="J342" s="232">
        <f>J26+J85+J99+J259</f>
        <v>0</v>
      </c>
      <c r="K342" s="232">
        <f>K26+K85+K99+K259</f>
        <v>50</v>
      </c>
      <c r="L342" s="337">
        <f t="shared" ref="L342" si="541">M342+O342</f>
        <v>2320.6</v>
      </c>
      <c r="M342" s="337">
        <f>M26+M85+M99+M259</f>
        <v>0</v>
      </c>
      <c r="N342" s="337">
        <f>N26+N85+N99+N259</f>
        <v>0</v>
      </c>
      <c r="O342" s="337">
        <f>O26+O85+O99+O259</f>
        <v>2320.6</v>
      </c>
      <c r="P342" s="340"/>
      <c r="Q342" s="340"/>
      <c r="R342" s="340"/>
    </row>
    <row r="343" spans="1:22" ht="38.25" customHeight="1" x14ac:dyDescent="0.25">
      <c r="A343" s="451"/>
      <c r="B343" s="557" t="s">
        <v>316</v>
      </c>
      <c r="C343" s="555"/>
      <c r="D343" s="325">
        <f t="shared" ref="D343:O343" si="542">D79+D80</f>
        <v>2007.3999999999999</v>
      </c>
      <c r="E343" s="231">
        <f t="shared" si="542"/>
        <v>767.90000000000009</v>
      </c>
      <c r="F343" s="231">
        <f t="shared" si="542"/>
        <v>0</v>
      </c>
      <c r="G343" s="231">
        <f t="shared" si="542"/>
        <v>1239.5</v>
      </c>
      <c r="H343" s="232">
        <f t="shared" si="542"/>
        <v>0</v>
      </c>
      <c r="I343" s="232">
        <f t="shared" si="542"/>
        <v>0</v>
      </c>
      <c r="J343" s="232">
        <f t="shared" si="542"/>
        <v>0</v>
      </c>
      <c r="K343" s="232">
        <f t="shared" si="542"/>
        <v>0</v>
      </c>
      <c r="L343" s="337">
        <f t="shared" si="542"/>
        <v>2007.3999999999999</v>
      </c>
      <c r="M343" s="337">
        <f t="shared" si="542"/>
        <v>767.90000000000009</v>
      </c>
      <c r="N343" s="337">
        <f t="shared" si="542"/>
        <v>0</v>
      </c>
      <c r="O343" s="337">
        <f t="shared" si="542"/>
        <v>1239.5</v>
      </c>
      <c r="P343" s="341"/>
      <c r="Q343" s="238"/>
      <c r="R343" s="238"/>
    </row>
    <row r="344" spans="1:22" ht="55.5" customHeight="1" x14ac:dyDescent="0.25">
      <c r="A344" s="451"/>
      <c r="B344" s="105" t="s">
        <v>568</v>
      </c>
      <c r="C344" s="555"/>
      <c r="D344" s="325">
        <f>D81+D82</f>
        <v>25.3</v>
      </c>
      <c r="E344" s="325">
        <f t="shared" ref="E344:K344" si="543">E81+E82</f>
        <v>0.6</v>
      </c>
      <c r="F344" s="325">
        <f t="shared" si="543"/>
        <v>0.5</v>
      </c>
      <c r="G344" s="325">
        <f t="shared" si="543"/>
        <v>24.7</v>
      </c>
      <c r="H344" s="334">
        <f t="shared" ref="H344" si="544">I344+K344</f>
        <v>3</v>
      </c>
      <c r="I344" s="232">
        <f t="shared" si="543"/>
        <v>0.5</v>
      </c>
      <c r="J344" s="232">
        <f t="shared" si="543"/>
        <v>0.1</v>
      </c>
      <c r="K344" s="232">
        <f t="shared" si="543"/>
        <v>2.5</v>
      </c>
      <c r="L344" s="337">
        <f>L81+L82</f>
        <v>28.3</v>
      </c>
      <c r="M344" s="337">
        <f>M81+M82</f>
        <v>1.1000000000000001</v>
      </c>
      <c r="N344" s="337">
        <f t="shared" ref="N344:O344" si="545">N81+N82</f>
        <v>0.6</v>
      </c>
      <c r="O344" s="337">
        <f t="shared" si="545"/>
        <v>27.2</v>
      </c>
      <c r="P344" s="341"/>
      <c r="Q344" s="238"/>
      <c r="R344" s="238"/>
    </row>
    <row r="345" spans="1:22" ht="51.75" x14ac:dyDescent="0.25">
      <c r="A345" s="451"/>
      <c r="B345" s="105" t="s">
        <v>352</v>
      </c>
      <c r="C345" s="555"/>
      <c r="D345" s="325">
        <f>E345+G345</f>
        <v>404.40000000000003</v>
      </c>
      <c r="E345" s="231">
        <f>E250+E245</f>
        <v>404.40000000000003</v>
      </c>
      <c r="F345" s="325">
        <f>F250+F245</f>
        <v>256.7</v>
      </c>
      <c r="G345" s="231">
        <f>G250+G245</f>
        <v>0</v>
      </c>
      <c r="H345" s="232">
        <f>I345+K345</f>
        <v>0</v>
      </c>
      <c r="I345" s="232">
        <f>I250+I245</f>
        <v>0</v>
      </c>
      <c r="J345" s="232">
        <f>J250+J245</f>
        <v>-10</v>
      </c>
      <c r="K345" s="232">
        <f>K250+K245</f>
        <v>0</v>
      </c>
      <c r="L345" s="337">
        <f t="shared" ref="L345" si="546">M345+O345</f>
        <v>404.40000000000003</v>
      </c>
      <c r="M345" s="337">
        <f>M250+M245</f>
        <v>404.40000000000003</v>
      </c>
      <c r="N345" s="337">
        <f>N250+N245</f>
        <v>246.7</v>
      </c>
      <c r="O345" s="337">
        <f>O250+O245</f>
        <v>0</v>
      </c>
      <c r="P345" s="341"/>
      <c r="Q345" s="341"/>
      <c r="R345" s="341"/>
    </row>
    <row r="346" spans="1:22" ht="26.25" hidden="1" customHeight="1" x14ac:dyDescent="0.25">
      <c r="A346" s="451"/>
      <c r="B346" s="105" t="s">
        <v>351</v>
      </c>
      <c r="C346" s="555"/>
      <c r="D346" s="312">
        <f t="shared" ref="D346:D355" si="547">E346+G346</f>
        <v>0</v>
      </c>
      <c r="E346" s="231"/>
      <c r="F346" s="231"/>
      <c r="G346" s="231"/>
      <c r="H346" s="334">
        <f t="shared" ref="H346:H354" si="548">I346+K346</f>
        <v>0</v>
      </c>
      <c r="I346" s="232"/>
      <c r="J346" s="232"/>
      <c r="K346" s="232"/>
      <c r="L346" s="338">
        <f t="shared" ref="L346:L354" si="549">M346+O346</f>
        <v>0</v>
      </c>
      <c r="M346" s="337"/>
      <c r="N346" s="337"/>
      <c r="O346" s="337"/>
      <c r="P346" s="341"/>
      <c r="Q346" s="238"/>
      <c r="R346" s="238"/>
    </row>
    <row r="347" spans="1:22" ht="26.25" x14ac:dyDescent="0.25">
      <c r="A347" s="451"/>
      <c r="B347" s="105" t="s">
        <v>353</v>
      </c>
      <c r="C347" s="555"/>
      <c r="D347" s="312">
        <f t="shared" si="547"/>
        <v>65</v>
      </c>
      <c r="E347" s="325">
        <f>E333</f>
        <v>65</v>
      </c>
      <c r="F347" s="325">
        <f t="shared" ref="F347:G347" si="550">F333</f>
        <v>40.200000000000003</v>
      </c>
      <c r="G347" s="325">
        <f t="shared" si="550"/>
        <v>0</v>
      </c>
      <c r="H347" s="334">
        <f t="shared" si="548"/>
        <v>0</v>
      </c>
      <c r="I347" s="232">
        <f>I333</f>
        <v>0</v>
      </c>
      <c r="J347" s="232">
        <f t="shared" ref="J347:K347" si="551">J333</f>
        <v>0</v>
      </c>
      <c r="K347" s="232">
        <f t="shared" si="551"/>
        <v>0</v>
      </c>
      <c r="L347" s="338">
        <f t="shared" si="549"/>
        <v>65</v>
      </c>
      <c r="M347" s="337">
        <f>M333</f>
        <v>65</v>
      </c>
      <c r="N347" s="337">
        <f t="shared" ref="N347:O347" si="552">N333</f>
        <v>40.200000000000003</v>
      </c>
      <c r="O347" s="337">
        <f t="shared" si="552"/>
        <v>0</v>
      </c>
      <c r="P347" s="341"/>
      <c r="Q347" s="341"/>
      <c r="R347" s="341"/>
    </row>
    <row r="348" spans="1:22" ht="26.25" x14ac:dyDescent="0.25">
      <c r="A348" s="451"/>
      <c r="B348" s="105" t="s">
        <v>501</v>
      </c>
      <c r="C348" s="555"/>
      <c r="D348" s="312">
        <f t="shared" si="547"/>
        <v>228.2999999999999</v>
      </c>
      <c r="E348" s="325">
        <f>E98+E106+E111+E116+E120+E124+E129+E133+E138+E142+E147+E151+E155+E159+E163+E167+E172+E176+E180+E184+E188+E193+E197+E201+E205+E209+E213+E217+E221+E225+E226+E231+E235+E236+E244+E249</f>
        <v>228.2999999999999</v>
      </c>
      <c r="F348" s="325">
        <f>F98+F106+F111+F116+F120+F124+F129+F133+F138+F142+F147+F151+F155+F159+F163+F167+F172+F176+F180+F184+F188+F193+F197+F201+F205+F209+F213+F217+F221+F225+F226+F231+F235+F236+F244+F249</f>
        <v>174.70000000000002</v>
      </c>
      <c r="G348" s="325">
        <f>G98+G106+G111+G116+G120+G124+G129+G133+G138+G142+G147+G151+G155+G159+G163+G167+G172+G176+G180+G184+G188+G193+G197+G201+G205+G209+G213+G217+G221+G225+G226+G231+G235+G236+G244+G249</f>
        <v>0</v>
      </c>
      <c r="H348" s="334">
        <f t="shared" si="548"/>
        <v>0</v>
      </c>
      <c r="I348" s="334">
        <f>I98+I106+I111+I116+I120+I124+I129+I133+I138+I142+I147+I151+I155+I159+I163+I167+I172+I176+I180+I184+I188+I193+I197+I201+I205+I209+I213+I217+I221+I225+I226+I231+I235+I236+I244+I249</f>
        <v>0</v>
      </c>
      <c r="J348" s="334">
        <f>J98+J106+J111+J116+J120+J124+J129+J133+J138+J142+J147+J151+J155+J159+J163+J167+J172+J176+J180+J184+J188+J193+J197+J201+J205+J209+J213+J217+J221+J225+J226+J231+J235+J236+J244+J249</f>
        <v>0</v>
      </c>
      <c r="K348" s="334">
        <f>K98+K106+K111+K116+K120+K124+K129+K133+K138+K142+K147+K151+K155+K159+K163+K167+K172+K176+K180+K184+K188+K193+K197+K201+K205+K209+K213+K217+K221+K225+K226+K231+K235+K236+K244+K249</f>
        <v>0</v>
      </c>
      <c r="L348" s="338">
        <f t="shared" si="549"/>
        <v>228.2999999999999</v>
      </c>
      <c r="M348" s="338">
        <f>M98+M106+M111+M116+M120+M124+M129+M133+M138+M142+M147+M151+M155+M159+M163+M167+M172+M176+M180+M184+M188+M193+M197+M201+M205+M209+M213+M217+M221+M225+M226+M231+M235+M236+M244+M249</f>
        <v>228.2999999999999</v>
      </c>
      <c r="N348" s="338">
        <f>N98+N106+N111+N116+N120+N124+N129+N133+N138+N142+N147+N151+N155+N159+N163+N167+N172+N176+N180+N184+N188+N193+N197+N201+N205+N209+N213+N217+N221+N225+N226+N231+N235+N236+N244+N249</f>
        <v>174.70000000000002</v>
      </c>
      <c r="O348" s="337">
        <f>O98+O106+O111+O116+O120+O124+O129+O133+O138+O142+O147+O151+O155+O159+O163+O167+O172+O176+O180+O184+O188+O193+O197+O201+O205+O209+O213+O217+O221+O225+O226+O231+O235+O236+O244+O249</f>
        <v>0</v>
      </c>
      <c r="P348" s="341"/>
      <c r="Q348" s="341"/>
      <c r="R348" s="341"/>
    </row>
    <row r="349" spans="1:22" ht="26.25" x14ac:dyDescent="0.25">
      <c r="A349" s="451"/>
      <c r="B349" s="105" t="s">
        <v>533</v>
      </c>
      <c r="C349" s="555"/>
      <c r="D349" s="312">
        <f t="shared" si="547"/>
        <v>145.00000000000003</v>
      </c>
      <c r="E349" s="325">
        <f>E27+E30+E34+E38+E43+E47+E51+E55+E59+E63+E67+E71+E89+E105+E110+E115+E119+E123+E128+E132+E137+E141+E146+E150+E154+E158+E162+E166+E171+E175+E179+E183+E187+E192+E196+E200+E204+E208+E212+E216+E220+E224+E230+E234+E243+E248+E261+E265+E269+E273+E279+E277+E283+E287+E291+E295+E299+E303+E307+E311+E315+E323+E325+E331+E334+E336</f>
        <v>145.00000000000003</v>
      </c>
      <c r="F349" s="325">
        <f>F27+F30+F34+F38+F43+F47+F51+F55+F59+F63+F67+F71+F89+F105+F110+F115+F119+F123+F128+F132+F137+F141+F146+F150+F154+F158+F162+F166+F171+F175+F179+F183+F187+F192+F196+F200+F204+F208+F212+F216+F220+F224+F230+F234+F243+F248+F261+F265+F269+F273+F279+F277+F283+F287+F291+F295+F299+F303+F307+F311+F315+F323+F325+F331+F334+F336</f>
        <v>110.8</v>
      </c>
      <c r="G349" s="325">
        <f>G27+G30+G34+G38+G43+G47+G51+G55+G59+G63+G67+G71+G89+G105+G110+G115+G119+G123+G128+G132+G137+G141+G146+G150+G154+G158+G162+G166+G171+G175+G179+G183+G187+G192+G196+G200+G204+G208+G212+G216+G220+G224+G230+G234+G243+G248+G261+G265+G269+G273+G279+G277+G283+G287+G291+G295+G299+G303+G307+G311+G315+G323+G325+G331+G334+G336</f>
        <v>0</v>
      </c>
      <c r="H349" s="334">
        <f t="shared" si="548"/>
        <v>0</v>
      </c>
      <c r="I349" s="334">
        <f>I27+I30+I34+I38+I43+I47+I51+I55+I59+I63+I67+I71+I89+I105+I110+I115+I119+I123+I128+I132+I137+I141+I146+I150+I154+I158+I162+I166+I171+I175+I179+I183+I187+I192+I196+I200+I204+I208+I212+I216+I220+I224+I230+I234+I243+I248+I261+I265+I269+I273+I277+I279+I283+I287+I291+I295+I299+I303+I307+I311+I315+I323+I325+I331+I334+I336</f>
        <v>0</v>
      </c>
      <c r="J349" s="334">
        <f>J27+J30+J34+J38+J43+J47+J51+J55+J59+J63+J67+J71+J89+J105+J110+J115+J119+J123+J128+J132+J137+J141+J146+J150+J154+J158+J162+J166+J171+J175+J179+J183+J187+J192+J196+J200+J204+J208+J212+J216+J220+J224+J230+J234+J243+J248+J261+J265+J269+J273+J277+J279+J283+J287+J291+J295+J299+J303+J307+J311+J315+J323+J325+J331+J334+J336</f>
        <v>0</v>
      </c>
      <c r="K349" s="334">
        <f>K27+K30+K34+K38+K43+K47+K51+K55+K59+K63+K67+K71+K89+K105+K110+K115+K119+K123+K128+K132+K137+K141+K146+K150+K154+K158+K162+K166+K171+K175+K179+K183+K187+K192+K196+K200+K204+K208+K212+K216+K220+K224+K230+K234+K243+K248+K261+K265+K269+K273+K277+K279+K283+K287+K291+K295+K299+K303+K307+K311+K315+K323+K325+K331+K334+K336</f>
        <v>0</v>
      </c>
      <c r="L349" s="338">
        <f t="shared" si="549"/>
        <v>145.00000000000003</v>
      </c>
      <c r="M349" s="338">
        <f>M27+M30+M34+M38+M43+M47+M51+M55+M59+M63+M67+M71+M89+M105+M110+M115+M119+M123+M128+M132+M137+M141+M146+M150+M154+M158+M162+M166+M171+M175+M179+M183+M187+M192+M196+M200+M204+M208+M212+M216+M220+M224+M230+M234+M243+M248+M261+M265+M269+M273+M277+M279+M283+M287+M291+M295+M299+M303+M307+M311+M315+M323+M325+M331+M334+M336</f>
        <v>145.00000000000003</v>
      </c>
      <c r="N349" s="338">
        <f>N27+N30+N34+N38+N43+N47+N51+N55+N59+N63+N67+N71+N89+N105+N110+N115+N119+N123+N128+N132+N137+N141+N146+N150+N154+N158+N162+N166+N171+N175+N179+N183+N187+N192+N196+N200+N204+N208+N212+N216+N220+N224+N230+N234+N243+N248+N261+N265+N269+N273+N277+N279+N283+N287+N291+N295+N299+N303+N307+N311+N315+N323+N325+N331+N334+N336</f>
        <v>110.8</v>
      </c>
      <c r="O349" s="338">
        <f>O27+O30+O34+O38+O43+O47+O51+O55+O59+O63+O67+O71+O89+O105+O110+O115+O119+O123+O128+O132+O137+O141+O146+O150+O154+O158+O162+O166+O171+O175+O179+O183+O187+O192+O196+O200+O204+O208+O212+O216+O220+O224+O230+O234+O243+O248+O261+O265+O269+O273+O277+O279+O283+O287+O291+O295+O299+O303+O307+O311+O315+O323+O325+O331+O334+O336</f>
        <v>0</v>
      </c>
      <c r="P349" s="341"/>
      <c r="Q349" s="341"/>
      <c r="R349" s="341"/>
    </row>
    <row r="350" spans="1:22" ht="39" hidden="1" customHeight="1" x14ac:dyDescent="0.25">
      <c r="A350" s="451"/>
      <c r="B350" s="105" t="s">
        <v>397</v>
      </c>
      <c r="C350" s="555"/>
      <c r="D350" s="312">
        <f t="shared" si="547"/>
        <v>0</v>
      </c>
      <c r="E350" s="325">
        <f t="shared" ref="E350:G350" si="553">E321</f>
        <v>0</v>
      </c>
      <c r="F350" s="325">
        <f t="shared" si="553"/>
        <v>0</v>
      </c>
      <c r="G350" s="325">
        <f t="shared" si="553"/>
        <v>0</v>
      </c>
      <c r="H350" s="334">
        <f t="shared" si="548"/>
        <v>0</v>
      </c>
      <c r="I350" s="334">
        <f t="shared" ref="I350:K350" si="554">I321</f>
        <v>0</v>
      </c>
      <c r="J350" s="334">
        <f t="shared" si="554"/>
        <v>0</v>
      </c>
      <c r="K350" s="334">
        <f t="shared" si="554"/>
        <v>0</v>
      </c>
      <c r="L350" s="338">
        <f t="shared" si="549"/>
        <v>0</v>
      </c>
      <c r="M350" s="338">
        <f t="shared" ref="M350:O350" si="555">M321</f>
        <v>0</v>
      </c>
      <c r="N350" s="338">
        <f t="shared" si="555"/>
        <v>0</v>
      </c>
      <c r="O350" s="337">
        <f t="shared" si="555"/>
        <v>0</v>
      </c>
      <c r="P350" s="2"/>
    </row>
    <row r="351" spans="1:22" x14ac:dyDescent="0.25">
      <c r="A351" s="451"/>
      <c r="B351" s="105" t="s">
        <v>480</v>
      </c>
      <c r="C351" s="555"/>
      <c r="D351" s="312">
        <f t="shared" si="547"/>
        <v>124.3</v>
      </c>
      <c r="E351" s="325">
        <f>E87+E91+E102+E255+E322+E328</f>
        <v>124.3</v>
      </c>
      <c r="F351" s="325">
        <f>F87+F91+F102+F255+F322+F328</f>
        <v>1.6</v>
      </c>
      <c r="G351" s="325">
        <f>G87+G91+G102+G255+G322+G328</f>
        <v>0</v>
      </c>
      <c r="H351" s="334">
        <f t="shared" si="548"/>
        <v>0</v>
      </c>
      <c r="I351" s="334">
        <f>I87+I91+I102+I255+I322+I328</f>
        <v>0</v>
      </c>
      <c r="J351" s="334">
        <f>J87+J91+J102+J255+J322+J328</f>
        <v>0</v>
      </c>
      <c r="K351" s="334">
        <f>K87+K91+K102+K255+K322+K328</f>
        <v>0</v>
      </c>
      <c r="L351" s="338">
        <f t="shared" si="549"/>
        <v>124.3</v>
      </c>
      <c r="M351" s="338">
        <f>M87+M91+M102+M255+M322+M328</f>
        <v>124.3</v>
      </c>
      <c r="N351" s="338">
        <f>N87+N91+N102+N255+N322+N328</f>
        <v>1.6</v>
      </c>
      <c r="O351" s="337">
        <f>O87+O91+O102+O255+O322+O328</f>
        <v>0</v>
      </c>
      <c r="P351" s="2"/>
    </row>
    <row r="352" spans="1:22" ht="51.75" x14ac:dyDescent="0.25">
      <c r="A352" s="451"/>
      <c r="B352" s="105" t="s">
        <v>534</v>
      </c>
      <c r="C352" s="555"/>
      <c r="D352" s="312">
        <f t="shared" ref="D352:D353" si="556">E352+G352</f>
        <v>6.2</v>
      </c>
      <c r="E352" s="325">
        <f>E29</f>
        <v>6.2</v>
      </c>
      <c r="F352" s="325">
        <f>F29</f>
        <v>4.8</v>
      </c>
      <c r="G352" s="325">
        <f>G29</f>
        <v>0</v>
      </c>
      <c r="H352" s="334">
        <f t="shared" ref="H352:H353" si="557">I352+K352</f>
        <v>0</v>
      </c>
      <c r="I352" s="334">
        <f>I29</f>
        <v>0</v>
      </c>
      <c r="J352" s="334">
        <f>J29</f>
        <v>0</v>
      </c>
      <c r="K352" s="334">
        <f>K29</f>
        <v>0</v>
      </c>
      <c r="L352" s="338">
        <f t="shared" ref="L352:L353" si="558">M352+O352</f>
        <v>6.2</v>
      </c>
      <c r="M352" s="338">
        <f>M29</f>
        <v>6.2</v>
      </c>
      <c r="N352" s="338">
        <f>N29</f>
        <v>4.8</v>
      </c>
      <c r="O352" s="338">
        <f>O29</f>
        <v>0</v>
      </c>
      <c r="P352" s="2"/>
    </row>
    <row r="353" spans="1:19" ht="25.5" x14ac:dyDescent="0.25">
      <c r="A353" s="451"/>
      <c r="B353" s="557" t="s">
        <v>604</v>
      </c>
      <c r="C353" s="555"/>
      <c r="D353" s="312">
        <f t="shared" si="556"/>
        <v>0</v>
      </c>
      <c r="E353" s="325">
        <f>E101</f>
        <v>0</v>
      </c>
      <c r="F353" s="325">
        <f t="shared" ref="F353:G353" si="559">F101</f>
        <v>0</v>
      </c>
      <c r="G353" s="325">
        <f t="shared" si="559"/>
        <v>0</v>
      </c>
      <c r="H353" s="334">
        <f t="shared" si="557"/>
        <v>1.2</v>
      </c>
      <c r="I353" s="334">
        <f>I101</f>
        <v>1.2</v>
      </c>
      <c r="J353" s="334">
        <f t="shared" ref="J353:K353" si="560">J101</f>
        <v>0</v>
      </c>
      <c r="K353" s="334">
        <f t="shared" si="560"/>
        <v>0</v>
      </c>
      <c r="L353" s="338">
        <f t="shared" si="558"/>
        <v>1.2</v>
      </c>
      <c r="M353" s="338">
        <f>M101</f>
        <v>1.2</v>
      </c>
      <c r="N353" s="338"/>
      <c r="O353" s="338">
        <f>O30</f>
        <v>0</v>
      </c>
      <c r="P353" s="2"/>
    </row>
    <row r="354" spans="1:19" ht="26.25" x14ac:dyDescent="0.25">
      <c r="A354" s="452"/>
      <c r="B354" s="414" t="s">
        <v>442</v>
      </c>
      <c r="C354" s="556"/>
      <c r="D354" s="312">
        <f t="shared" si="547"/>
        <v>28.9</v>
      </c>
      <c r="E354" s="325">
        <f>E100</f>
        <v>28.9</v>
      </c>
      <c r="F354" s="325">
        <f>F100</f>
        <v>0.4</v>
      </c>
      <c r="G354" s="325">
        <f>G100</f>
        <v>0</v>
      </c>
      <c r="H354" s="334">
        <f t="shared" si="548"/>
        <v>0</v>
      </c>
      <c r="I354" s="334">
        <f>I100</f>
        <v>0</v>
      </c>
      <c r="J354" s="334">
        <f>J100</f>
        <v>0</v>
      </c>
      <c r="K354" s="334">
        <f>K100</f>
        <v>0</v>
      </c>
      <c r="L354" s="338">
        <f t="shared" si="549"/>
        <v>28.9</v>
      </c>
      <c r="M354" s="338">
        <f>M100</f>
        <v>28.9</v>
      </c>
      <c r="N354" s="338">
        <f>N100</f>
        <v>0.4</v>
      </c>
      <c r="O354" s="337">
        <f>O100</f>
        <v>0</v>
      </c>
      <c r="P354" s="2"/>
    </row>
    <row r="355" spans="1:19" ht="39" hidden="1" customHeight="1" x14ac:dyDescent="0.25">
      <c r="A355" s="409"/>
      <c r="B355" s="201" t="s">
        <v>443</v>
      </c>
      <c r="C355" s="404"/>
      <c r="D355" s="312">
        <f t="shared" si="547"/>
        <v>0</v>
      </c>
      <c r="E355" s="231">
        <f t="shared" ref="E355:O355" si="561">E88+E92+E256</f>
        <v>0</v>
      </c>
      <c r="F355" s="231">
        <f t="shared" si="561"/>
        <v>0</v>
      </c>
      <c r="G355" s="231">
        <f t="shared" si="561"/>
        <v>0</v>
      </c>
      <c r="H355" s="232">
        <f t="shared" si="561"/>
        <v>0</v>
      </c>
      <c r="I355" s="232">
        <f t="shared" si="561"/>
        <v>0</v>
      </c>
      <c r="J355" s="232">
        <f t="shared" si="561"/>
        <v>0</v>
      </c>
      <c r="K355" s="232">
        <f t="shared" si="561"/>
        <v>0</v>
      </c>
      <c r="L355" s="337">
        <f t="shared" si="561"/>
        <v>0</v>
      </c>
      <c r="M355" s="337">
        <f t="shared" si="561"/>
        <v>0</v>
      </c>
      <c r="N355" s="337">
        <f t="shared" si="561"/>
        <v>0</v>
      </c>
      <c r="O355" s="337">
        <f t="shared" si="561"/>
        <v>0</v>
      </c>
      <c r="P355" s="2"/>
    </row>
    <row r="356" spans="1:19" x14ac:dyDescent="0.25">
      <c r="A356" s="410"/>
      <c r="B356" s="123"/>
      <c r="C356" s="233"/>
      <c r="D356" s="123"/>
      <c r="E356" s="123"/>
      <c r="F356" s="234"/>
      <c r="G356" s="234"/>
      <c r="H356" s="234"/>
      <c r="I356" s="234"/>
      <c r="J356" s="234"/>
      <c r="K356" s="123"/>
      <c r="L356" s="234"/>
      <c r="M356" s="234"/>
      <c r="N356" s="234"/>
      <c r="O356" s="17"/>
      <c r="P356" s="238"/>
      <c r="R356" s="70" t="s">
        <v>305</v>
      </c>
      <c r="S356" s="71">
        <f>SUMIF(C23:C336,1,L23:L336)</f>
        <v>10.700000000000001</v>
      </c>
    </row>
    <row r="357" spans="1:19" x14ac:dyDescent="0.25">
      <c r="A357" s="238"/>
      <c r="B357" s="6"/>
      <c r="C357" s="235"/>
      <c r="D357" s="6"/>
      <c r="E357" s="6"/>
      <c r="F357" s="6"/>
      <c r="G357" s="6"/>
      <c r="H357" s="6"/>
      <c r="I357" s="6"/>
      <c r="J357" s="6"/>
      <c r="L357" s="6"/>
      <c r="M357" s="6"/>
      <c r="N357" s="6"/>
      <c r="O357" s="6"/>
      <c r="P357" s="238"/>
      <c r="R357" s="70" t="s">
        <v>306</v>
      </c>
      <c r="S357" s="71">
        <f>SUMIF(C23:C336,2,L23:L336)</f>
        <v>0</v>
      </c>
    </row>
    <row r="358" spans="1:19" x14ac:dyDescent="0.25">
      <c r="A358" s="238"/>
      <c r="B358" s="6"/>
      <c r="C358" s="235"/>
      <c r="D358" s="6"/>
      <c r="E358" s="6"/>
      <c r="F358" s="6"/>
      <c r="G358" s="6"/>
      <c r="H358" s="6"/>
      <c r="I358" s="6"/>
      <c r="J358" s="6"/>
      <c r="L358" s="6"/>
      <c r="M358" s="6"/>
      <c r="N358" s="6"/>
      <c r="R358" s="70" t="s">
        <v>307</v>
      </c>
      <c r="S358" s="71">
        <f>SUMIF(C23:C336,3,L23:L336)</f>
        <v>0</v>
      </c>
    </row>
    <row r="359" spans="1:19" x14ac:dyDescent="0.25">
      <c r="A359" s="238"/>
      <c r="B359" s="6"/>
      <c r="C359" s="235"/>
      <c r="D359" s="6"/>
      <c r="E359" s="6"/>
      <c r="F359" s="6"/>
      <c r="G359" s="6"/>
      <c r="H359" s="6"/>
      <c r="I359" s="6"/>
      <c r="J359" s="6"/>
      <c r="L359" s="6"/>
      <c r="M359" s="6"/>
      <c r="N359" s="6"/>
      <c r="R359" s="70" t="s">
        <v>446</v>
      </c>
      <c r="S359" s="71">
        <f>SUMIF(C23:C336,4,L23:L336)</f>
        <v>1792.8</v>
      </c>
    </row>
    <row r="360" spans="1:19" x14ac:dyDescent="0.25">
      <c r="A360" s="238"/>
      <c r="B360" s="6"/>
      <c r="C360" s="235"/>
      <c r="D360" s="6"/>
      <c r="E360" s="6"/>
      <c r="F360" s="6"/>
      <c r="G360" s="6"/>
      <c r="H360" s="6"/>
      <c r="I360" s="6"/>
      <c r="J360" s="6"/>
      <c r="L360" s="6"/>
      <c r="M360" s="6"/>
      <c r="N360" s="6"/>
      <c r="R360" s="70" t="s">
        <v>311</v>
      </c>
      <c r="S360" s="71">
        <f>SUMIF(C23:C336,5,L23:L336)</f>
        <v>246.10000000000002</v>
      </c>
    </row>
    <row r="361" spans="1:19" x14ac:dyDescent="0.25">
      <c r="A361" s="238"/>
      <c r="B361" s="6"/>
      <c r="C361" s="235"/>
      <c r="D361" s="6"/>
      <c r="E361" s="6"/>
      <c r="F361" s="6"/>
      <c r="G361" s="6"/>
      <c r="H361" s="6"/>
      <c r="I361" s="6"/>
      <c r="J361" s="6"/>
      <c r="L361" s="6"/>
      <c r="M361" s="6"/>
      <c r="N361" s="6"/>
      <c r="R361" s="70" t="s">
        <v>309</v>
      </c>
      <c r="S361" s="71">
        <f>SUMIF(C23:C336,6,L23:L336)</f>
        <v>15.000000000000002</v>
      </c>
    </row>
    <row r="362" spans="1:19" x14ac:dyDescent="0.25">
      <c r="A362" s="238"/>
      <c r="B362" s="6"/>
      <c r="C362" s="235"/>
      <c r="D362" s="6"/>
      <c r="E362" s="6"/>
      <c r="F362" s="6"/>
      <c r="G362" s="6"/>
      <c r="H362" s="6"/>
      <c r="I362" s="6"/>
      <c r="J362" s="6"/>
      <c r="L362" s="6"/>
      <c r="M362" s="6"/>
      <c r="N362" s="6"/>
      <c r="R362" s="70" t="s">
        <v>310</v>
      </c>
      <c r="S362" s="71">
        <f>SUMIF(C23:C336,7,L23:L336)</f>
        <v>170.6</v>
      </c>
    </row>
    <row r="363" spans="1:19" x14ac:dyDescent="0.25">
      <c r="A363" s="238"/>
      <c r="B363" s="6"/>
      <c r="C363" s="235"/>
      <c r="D363" s="6"/>
      <c r="E363" s="6"/>
      <c r="F363" s="6"/>
      <c r="G363" s="6"/>
      <c r="H363" s="6"/>
      <c r="I363" s="6"/>
      <c r="J363" s="6"/>
      <c r="L363" s="6"/>
      <c r="M363" s="6"/>
      <c r="N363" s="6"/>
      <c r="R363" s="70" t="s">
        <v>312</v>
      </c>
      <c r="S363" s="71">
        <f>SUMIF(C23:C336,8,L23:L336)</f>
        <v>1371.1000000000001</v>
      </c>
    </row>
    <row r="364" spans="1:19" x14ac:dyDescent="0.25">
      <c r="A364" s="238"/>
      <c r="B364" s="6"/>
      <c r="C364" s="235"/>
      <c r="D364" s="6"/>
      <c r="E364" s="6"/>
      <c r="F364" s="6"/>
      <c r="G364" s="6"/>
      <c r="H364" s="6"/>
      <c r="I364" s="6"/>
      <c r="J364" s="6"/>
      <c r="L364" s="6"/>
      <c r="M364" s="6"/>
      <c r="N364" s="6"/>
      <c r="R364" s="70" t="s">
        <v>313</v>
      </c>
      <c r="S364" s="71">
        <f>SUMIF(C23:C336,9,L23:L336)</f>
        <v>1697.0000000000005</v>
      </c>
    </row>
    <row r="365" spans="1:19" x14ac:dyDescent="0.25">
      <c r="A365" s="238"/>
      <c r="B365" s="6"/>
      <c r="C365" s="235"/>
      <c r="D365" s="6"/>
      <c r="E365" s="6"/>
      <c r="F365" s="6"/>
      <c r="G365" s="6"/>
      <c r="H365" s="6"/>
      <c r="I365" s="6"/>
      <c r="J365" s="6"/>
      <c r="L365" s="6"/>
      <c r="M365" s="6"/>
      <c r="N365" s="6"/>
      <c r="R365" s="70" t="s">
        <v>314</v>
      </c>
      <c r="S365" s="71">
        <f>SUMIF(C23:C336,10,L23:L336)</f>
        <v>86.499999999999986</v>
      </c>
    </row>
    <row r="366" spans="1:19" x14ac:dyDescent="0.25">
      <c r="A366" s="238"/>
      <c r="B366" s="6"/>
      <c r="C366" s="235"/>
      <c r="D366" s="6"/>
      <c r="E366" s="6"/>
      <c r="F366" s="6"/>
      <c r="G366" s="6"/>
      <c r="H366" s="6"/>
      <c r="I366" s="6"/>
      <c r="J366" s="6"/>
      <c r="L366" s="6"/>
      <c r="M366" s="6"/>
      <c r="N366" s="6"/>
      <c r="R366" s="70"/>
      <c r="S366" s="71"/>
    </row>
    <row r="367" spans="1:19" x14ac:dyDescent="0.25">
      <c r="A367" s="238"/>
      <c r="B367" s="6"/>
      <c r="C367" s="235"/>
      <c r="D367" s="6"/>
      <c r="E367" s="6"/>
      <c r="F367" s="6"/>
      <c r="G367" s="6"/>
      <c r="H367" s="6"/>
      <c r="I367" s="6"/>
      <c r="J367" s="6"/>
      <c r="L367" s="6"/>
      <c r="M367" s="6"/>
      <c r="N367" s="6"/>
      <c r="R367" s="75" t="s">
        <v>172</v>
      </c>
      <c r="S367" s="76">
        <f>SUM(S356:S365)</f>
        <v>5389.8000000000011</v>
      </c>
    </row>
    <row r="368" spans="1:19" x14ac:dyDescent="0.25">
      <c r="A368" s="238"/>
      <c r="B368" s="6"/>
      <c r="C368" s="235"/>
      <c r="D368" s="6"/>
      <c r="E368" s="6"/>
      <c r="F368" s="6"/>
      <c r="G368" s="6"/>
      <c r="H368" s="6"/>
      <c r="I368" s="6"/>
      <c r="J368" s="6"/>
      <c r="L368" s="6"/>
      <c r="M368" s="6"/>
      <c r="N368" s="6"/>
      <c r="R368" s="205"/>
      <c r="S368" s="98">
        <f>L339-S367</f>
        <v>0</v>
      </c>
    </row>
    <row r="369" spans="1:14" x14ac:dyDescent="0.25">
      <c r="A369" s="238"/>
      <c r="B369" s="6"/>
      <c r="C369" s="235"/>
      <c r="D369" s="6"/>
      <c r="E369" s="6"/>
      <c r="F369" s="6"/>
      <c r="G369" s="6"/>
      <c r="H369" s="6"/>
      <c r="I369" s="6"/>
      <c r="J369" s="6"/>
      <c r="L369" s="6"/>
      <c r="M369" s="6"/>
      <c r="N369" s="6"/>
    </row>
    <row r="370" spans="1:14" x14ac:dyDescent="0.25">
      <c r="A370" s="238"/>
      <c r="B370" s="6"/>
      <c r="C370" s="235"/>
      <c r="D370" s="6"/>
      <c r="E370" s="6"/>
      <c r="F370" s="6"/>
      <c r="G370" s="6"/>
      <c r="H370" s="6"/>
      <c r="I370" s="6"/>
      <c r="J370" s="6"/>
      <c r="L370" s="6"/>
      <c r="M370" s="6"/>
      <c r="N370" s="6"/>
    </row>
    <row r="371" spans="1:14" x14ac:dyDescent="0.25">
      <c r="A371" s="238"/>
      <c r="B371" s="6"/>
      <c r="C371" s="235"/>
      <c r="D371" s="6"/>
      <c r="E371" s="6"/>
      <c r="F371" s="6"/>
      <c r="G371" s="6"/>
      <c r="H371" s="6"/>
      <c r="I371" s="6"/>
      <c r="J371" s="6"/>
      <c r="L371" s="6"/>
      <c r="M371" s="6"/>
      <c r="N371" s="6"/>
    </row>
    <row r="372" spans="1:14" x14ac:dyDescent="0.25">
      <c r="A372" s="238"/>
      <c r="B372" s="6"/>
      <c r="C372" s="235"/>
      <c r="D372" s="6"/>
      <c r="E372" s="6"/>
      <c r="F372" s="6"/>
      <c r="G372" s="6"/>
      <c r="H372" s="6"/>
      <c r="I372" s="6"/>
      <c r="J372" s="6"/>
      <c r="L372" s="6"/>
      <c r="M372" s="6"/>
      <c r="N372" s="6"/>
    </row>
    <row r="373" spans="1:14" x14ac:dyDescent="0.25">
      <c r="A373" s="238"/>
      <c r="B373" s="6"/>
      <c r="C373" s="235"/>
      <c r="D373" s="6"/>
      <c r="E373" s="6"/>
      <c r="F373" s="6"/>
      <c r="G373" s="6"/>
      <c r="H373" s="6"/>
      <c r="I373" s="6"/>
      <c r="J373" s="6"/>
      <c r="L373" s="6"/>
      <c r="M373" s="6"/>
      <c r="N373" s="6"/>
    </row>
    <row r="374" spans="1:14" x14ac:dyDescent="0.25">
      <c r="A374" s="238"/>
      <c r="B374" s="6"/>
      <c r="C374" s="235"/>
      <c r="D374" s="6"/>
      <c r="E374" s="6"/>
      <c r="F374" s="6"/>
      <c r="G374" s="6"/>
      <c r="H374" s="6"/>
      <c r="I374" s="6"/>
      <c r="J374" s="6"/>
      <c r="L374" s="6"/>
      <c r="M374" s="6"/>
      <c r="N374" s="6"/>
    </row>
    <row r="375" spans="1:14" x14ac:dyDescent="0.25">
      <c r="A375" s="238"/>
      <c r="B375" s="6"/>
      <c r="C375" s="235"/>
      <c r="D375" s="6"/>
      <c r="E375" s="6"/>
      <c r="F375" s="6"/>
      <c r="G375" s="6"/>
      <c r="H375" s="6"/>
      <c r="I375" s="6"/>
      <c r="J375" s="6"/>
      <c r="L375" s="6"/>
      <c r="M375" s="6"/>
      <c r="N375" s="6"/>
    </row>
    <row r="376" spans="1:14" x14ac:dyDescent="0.25">
      <c r="A376" s="238"/>
      <c r="B376" s="6"/>
      <c r="C376" s="235"/>
      <c r="D376" s="6"/>
      <c r="E376" s="6"/>
      <c r="F376" s="6"/>
      <c r="G376" s="6"/>
      <c r="H376" s="6"/>
      <c r="I376" s="6"/>
      <c r="J376" s="6"/>
      <c r="L376" s="6"/>
      <c r="M376" s="6"/>
      <c r="N376" s="6"/>
    </row>
    <row r="377" spans="1:14" x14ac:dyDescent="0.25">
      <c r="A377" s="238"/>
      <c r="B377" s="6"/>
      <c r="C377" s="235"/>
      <c r="D377" s="6"/>
      <c r="E377" s="6"/>
      <c r="F377" s="6"/>
      <c r="G377" s="6"/>
      <c r="H377" s="6"/>
      <c r="I377" s="6"/>
      <c r="J377" s="6"/>
      <c r="L377" s="6"/>
      <c r="M377" s="6"/>
      <c r="N377" s="6"/>
    </row>
    <row r="378" spans="1:14" x14ac:dyDescent="0.25">
      <c r="A378" s="238"/>
      <c r="B378" s="6"/>
      <c r="C378" s="235"/>
      <c r="D378" s="6"/>
      <c r="E378" s="6"/>
      <c r="F378" s="6"/>
      <c r="G378" s="6"/>
      <c r="H378" s="6"/>
      <c r="I378" s="6"/>
      <c r="J378" s="6"/>
      <c r="L378" s="6"/>
      <c r="M378" s="6"/>
      <c r="N378" s="6"/>
    </row>
    <row r="379" spans="1:14" x14ac:dyDescent="0.25">
      <c r="A379" s="238"/>
      <c r="B379" s="6"/>
      <c r="C379" s="235"/>
      <c r="D379" s="6"/>
      <c r="E379" s="6"/>
      <c r="F379" s="6"/>
      <c r="G379" s="6"/>
      <c r="H379" s="6"/>
      <c r="I379" s="6"/>
      <c r="J379" s="6"/>
      <c r="L379" s="6"/>
      <c r="M379" s="6"/>
      <c r="N379" s="6"/>
    </row>
    <row r="380" spans="1:14" x14ac:dyDescent="0.25">
      <c r="A380" s="238"/>
      <c r="B380" s="6"/>
      <c r="C380" s="235"/>
      <c r="D380" s="6"/>
      <c r="E380" s="6"/>
      <c r="F380" s="6"/>
      <c r="G380" s="6"/>
      <c r="H380" s="6"/>
      <c r="I380" s="6"/>
      <c r="J380" s="6"/>
      <c r="L380" s="6"/>
      <c r="M380" s="6"/>
      <c r="N380" s="6"/>
    </row>
    <row r="381" spans="1:14" x14ac:dyDescent="0.25">
      <c r="A381" s="238"/>
      <c r="B381" s="6"/>
      <c r="C381" s="235"/>
      <c r="D381" s="6"/>
      <c r="E381" s="6"/>
      <c r="F381" s="6"/>
      <c r="G381" s="6"/>
      <c r="H381" s="6"/>
      <c r="I381" s="6"/>
      <c r="J381" s="6"/>
      <c r="L381" s="6"/>
      <c r="M381" s="6"/>
      <c r="N381" s="6"/>
    </row>
    <row r="382" spans="1:14" x14ac:dyDescent="0.25">
      <c r="A382" s="238"/>
      <c r="B382" s="6"/>
      <c r="C382" s="235"/>
      <c r="D382" s="6"/>
      <c r="E382" s="6"/>
      <c r="F382" s="6"/>
      <c r="G382" s="6"/>
      <c r="H382" s="6"/>
      <c r="I382" s="6"/>
      <c r="J382" s="6"/>
      <c r="L382" s="6"/>
      <c r="M382" s="6"/>
      <c r="N382" s="6"/>
    </row>
    <row r="383" spans="1:14" x14ac:dyDescent="0.25">
      <c r="A383" s="238"/>
      <c r="B383" s="6"/>
      <c r="C383" s="235"/>
      <c r="D383" s="6"/>
      <c r="E383" s="6"/>
      <c r="F383" s="6"/>
      <c r="G383" s="6"/>
      <c r="H383" s="6"/>
      <c r="I383" s="6"/>
      <c r="J383" s="6"/>
      <c r="L383" s="6"/>
      <c r="M383" s="6"/>
      <c r="N383" s="6"/>
    </row>
    <row r="384" spans="1:14" x14ac:dyDescent="0.25">
      <c r="A384" s="238"/>
      <c r="B384" s="6"/>
      <c r="C384" s="235"/>
      <c r="D384" s="6"/>
      <c r="E384" s="6"/>
      <c r="F384" s="6"/>
      <c r="G384" s="6"/>
      <c r="H384" s="6"/>
      <c r="I384" s="6"/>
      <c r="J384" s="6"/>
      <c r="L384" s="6"/>
      <c r="M384" s="6"/>
      <c r="N384" s="6"/>
    </row>
    <row r="385" spans="1:14" x14ac:dyDescent="0.25">
      <c r="A385" s="238"/>
      <c r="B385" s="6"/>
      <c r="C385" s="235"/>
      <c r="D385" s="6"/>
      <c r="E385" s="6"/>
      <c r="F385" s="6"/>
      <c r="G385" s="6"/>
      <c r="H385" s="6"/>
      <c r="I385" s="6"/>
      <c r="J385" s="6"/>
      <c r="L385" s="6"/>
      <c r="M385" s="6"/>
      <c r="N385" s="6"/>
    </row>
    <row r="386" spans="1:14" x14ac:dyDescent="0.25">
      <c r="A386" s="238"/>
      <c r="B386" s="6"/>
      <c r="C386" s="235"/>
      <c r="D386" s="6"/>
      <c r="E386" s="6"/>
      <c r="F386" s="6"/>
      <c r="G386" s="6"/>
      <c r="H386" s="6"/>
      <c r="I386" s="6"/>
      <c r="J386" s="6"/>
      <c r="L386" s="6"/>
      <c r="M386" s="6"/>
      <c r="N386" s="6"/>
    </row>
    <row r="387" spans="1:14" x14ac:dyDescent="0.25">
      <c r="A387" s="238"/>
      <c r="B387" s="6"/>
      <c r="C387" s="235"/>
      <c r="D387" s="6"/>
      <c r="E387" s="6"/>
      <c r="F387" s="6"/>
      <c r="G387" s="6"/>
      <c r="H387" s="6"/>
      <c r="I387" s="6"/>
      <c r="J387" s="6"/>
      <c r="L387" s="6"/>
      <c r="M387" s="6"/>
      <c r="N387" s="6"/>
    </row>
    <row r="388" spans="1:14" x14ac:dyDescent="0.25">
      <c r="A388" s="238"/>
      <c r="B388" s="6"/>
      <c r="C388" s="235"/>
      <c r="D388" s="6"/>
      <c r="E388" s="6"/>
      <c r="F388" s="6"/>
      <c r="G388" s="6"/>
      <c r="H388" s="6"/>
      <c r="I388" s="6"/>
      <c r="J388" s="6"/>
      <c r="L388" s="6"/>
      <c r="M388" s="6"/>
      <c r="N388" s="6"/>
    </row>
    <row r="389" spans="1:14" x14ac:dyDescent="0.25">
      <c r="A389" s="238"/>
      <c r="B389" s="6"/>
      <c r="C389" s="235"/>
      <c r="D389" s="6"/>
      <c r="E389" s="6"/>
      <c r="F389" s="6"/>
      <c r="G389" s="6"/>
      <c r="H389" s="6"/>
      <c r="I389" s="6"/>
      <c r="J389" s="6"/>
      <c r="L389" s="6"/>
      <c r="M389" s="6"/>
      <c r="N389" s="6"/>
    </row>
    <row r="390" spans="1:14" x14ac:dyDescent="0.25">
      <c r="A390" s="238"/>
      <c r="B390" s="6"/>
      <c r="C390" s="235"/>
      <c r="D390" s="6"/>
      <c r="E390" s="6"/>
      <c r="F390" s="6"/>
      <c r="G390" s="6"/>
      <c r="H390" s="6"/>
      <c r="I390" s="6"/>
      <c r="J390" s="6"/>
      <c r="L390" s="6"/>
      <c r="M390" s="6"/>
      <c r="N390" s="6"/>
    </row>
    <row r="391" spans="1:14" x14ac:dyDescent="0.25">
      <c r="A391" s="238"/>
      <c r="B391" s="6"/>
      <c r="C391" s="235"/>
      <c r="D391" s="6"/>
      <c r="E391" s="6"/>
      <c r="F391" s="6"/>
      <c r="G391" s="6"/>
      <c r="H391" s="6"/>
      <c r="I391" s="6"/>
      <c r="J391" s="6"/>
      <c r="L391" s="6"/>
      <c r="M391" s="6"/>
      <c r="N391" s="6"/>
    </row>
    <row r="392" spans="1:14" x14ac:dyDescent="0.25">
      <c r="A392" s="238"/>
      <c r="B392" s="6"/>
      <c r="C392" s="235"/>
      <c r="D392" s="6"/>
      <c r="E392" s="6"/>
      <c r="F392" s="6"/>
      <c r="G392" s="6"/>
      <c r="H392" s="6"/>
      <c r="I392" s="6"/>
      <c r="J392" s="6"/>
      <c r="L392" s="6"/>
      <c r="M392" s="6"/>
      <c r="N392" s="6"/>
    </row>
    <row r="393" spans="1:14" x14ac:dyDescent="0.25">
      <c r="A393" s="238"/>
      <c r="B393" s="6"/>
      <c r="C393" s="235"/>
      <c r="D393" s="6"/>
      <c r="E393" s="6"/>
      <c r="F393" s="6"/>
      <c r="G393" s="6"/>
      <c r="H393" s="6"/>
      <c r="I393" s="6"/>
      <c r="J393" s="6"/>
      <c r="L393" s="6"/>
      <c r="M393" s="6"/>
      <c r="N393" s="6"/>
    </row>
    <row r="394" spans="1:14" x14ac:dyDescent="0.25">
      <c r="A394" s="238"/>
      <c r="B394" s="6"/>
      <c r="C394" s="235"/>
      <c r="D394" s="6"/>
      <c r="E394" s="6"/>
      <c r="F394" s="6"/>
      <c r="G394" s="6"/>
      <c r="H394" s="6"/>
      <c r="I394" s="6"/>
      <c r="J394" s="6"/>
      <c r="L394" s="6"/>
      <c r="M394" s="6"/>
      <c r="N394" s="6"/>
    </row>
    <row r="395" spans="1:14" x14ac:dyDescent="0.25">
      <c r="A395" s="238"/>
      <c r="B395" s="6"/>
      <c r="C395" s="235"/>
      <c r="D395" s="6"/>
      <c r="E395" s="6"/>
      <c r="F395" s="6"/>
      <c r="G395" s="6"/>
      <c r="H395" s="6"/>
      <c r="I395" s="6"/>
      <c r="J395" s="6"/>
      <c r="L395" s="6"/>
      <c r="M395" s="6"/>
      <c r="N395" s="6"/>
    </row>
    <row r="396" spans="1:14" x14ac:dyDescent="0.25">
      <c r="A396" s="238"/>
      <c r="B396" s="6"/>
      <c r="C396" s="235"/>
      <c r="D396" s="6"/>
      <c r="E396" s="6"/>
      <c r="F396" s="6"/>
      <c r="G396" s="6"/>
      <c r="H396" s="6"/>
      <c r="I396" s="6"/>
      <c r="J396" s="6"/>
      <c r="L396" s="6"/>
      <c r="M396" s="6"/>
      <c r="N396" s="6"/>
    </row>
    <row r="397" spans="1:14" x14ac:dyDescent="0.25">
      <c r="A397" s="238"/>
      <c r="B397" s="6"/>
      <c r="C397" s="235"/>
      <c r="D397" s="6"/>
      <c r="E397" s="6"/>
      <c r="F397" s="6"/>
      <c r="G397" s="6"/>
      <c r="H397" s="6"/>
      <c r="I397" s="6"/>
      <c r="J397" s="6"/>
      <c r="L397" s="6"/>
      <c r="M397" s="6"/>
      <c r="N397" s="6"/>
    </row>
    <row r="398" spans="1:14" x14ac:dyDescent="0.25">
      <c r="A398" s="238"/>
      <c r="B398" s="6"/>
      <c r="C398" s="235"/>
      <c r="D398" s="6"/>
      <c r="E398" s="6"/>
      <c r="F398" s="6"/>
      <c r="G398" s="6"/>
      <c r="H398" s="6"/>
      <c r="I398" s="6"/>
      <c r="J398" s="6"/>
      <c r="L398" s="6"/>
      <c r="M398" s="6"/>
      <c r="N398" s="6"/>
    </row>
    <row r="399" spans="1:14" x14ac:dyDescent="0.25">
      <c r="A399" s="238"/>
      <c r="B399" s="6"/>
      <c r="C399" s="235"/>
      <c r="D399" s="6"/>
      <c r="E399" s="6"/>
      <c r="F399" s="6"/>
      <c r="G399" s="6"/>
      <c r="H399" s="6"/>
      <c r="I399" s="6"/>
      <c r="J399" s="6"/>
      <c r="L399" s="6"/>
      <c r="M399" s="6"/>
      <c r="N399" s="6"/>
    </row>
    <row r="400" spans="1:14" x14ac:dyDescent="0.25">
      <c r="A400" s="238"/>
      <c r="B400" s="6"/>
      <c r="C400" s="235"/>
      <c r="D400" s="6"/>
      <c r="E400" s="6"/>
      <c r="F400" s="6"/>
      <c r="G400" s="6"/>
      <c r="H400" s="6"/>
      <c r="I400" s="6"/>
      <c r="J400" s="6"/>
      <c r="L400" s="6"/>
      <c r="M400" s="6"/>
      <c r="N400" s="6"/>
    </row>
    <row r="401" spans="1:14" x14ac:dyDescent="0.25">
      <c r="A401" s="238"/>
      <c r="B401" s="6"/>
      <c r="C401" s="235"/>
      <c r="D401" s="6"/>
      <c r="E401" s="6"/>
      <c r="F401" s="6"/>
      <c r="G401" s="6"/>
      <c r="H401" s="6"/>
      <c r="I401" s="6"/>
      <c r="J401" s="6"/>
      <c r="L401" s="6"/>
      <c r="M401" s="6"/>
      <c r="N401" s="6"/>
    </row>
    <row r="402" spans="1:14" x14ac:dyDescent="0.25">
      <c r="A402" s="238"/>
      <c r="B402" s="6"/>
      <c r="C402" s="235"/>
      <c r="D402" s="6"/>
      <c r="E402" s="6"/>
      <c r="F402" s="6"/>
      <c r="G402" s="6"/>
      <c r="H402" s="6"/>
      <c r="I402" s="6"/>
      <c r="J402" s="6"/>
      <c r="L402" s="6"/>
      <c r="M402" s="6"/>
      <c r="N402" s="6"/>
    </row>
    <row r="403" spans="1:14" x14ac:dyDescent="0.25">
      <c r="A403" s="238"/>
      <c r="B403" s="6"/>
      <c r="C403" s="235"/>
      <c r="D403" s="6"/>
      <c r="E403" s="6"/>
      <c r="F403" s="6"/>
      <c r="G403" s="6"/>
      <c r="H403" s="6"/>
      <c r="I403" s="6"/>
      <c r="J403" s="6"/>
      <c r="L403" s="6"/>
      <c r="M403" s="6"/>
      <c r="N403" s="6"/>
    </row>
    <row r="404" spans="1:14" x14ac:dyDescent="0.25">
      <c r="A404" s="238"/>
      <c r="B404" s="6"/>
      <c r="C404" s="235"/>
      <c r="D404" s="6"/>
      <c r="E404" s="6"/>
      <c r="F404" s="6"/>
      <c r="G404" s="6"/>
      <c r="H404" s="6"/>
      <c r="I404" s="6"/>
      <c r="J404" s="6"/>
      <c r="L404" s="6"/>
      <c r="M404" s="6"/>
      <c r="N404" s="6"/>
    </row>
    <row r="405" spans="1:14" x14ac:dyDescent="0.25">
      <c r="A405" s="238"/>
      <c r="B405" s="6"/>
      <c r="C405" s="235"/>
      <c r="D405" s="6"/>
      <c r="E405" s="6"/>
      <c r="F405" s="6"/>
      <c r="G405" s="6"/>
      <c r="H405" s="6"/>
      <c r="I405" s="6"/>
      <c r="J405" s="6"/>
      <c r="L405" s="6"/>
      <c r="M405" s="6"/>
      <c r="N405" s="6"/>
    </row>
    <row r="406" spans="1:14" x14ac:dyDescent="0.25">
      <c r="A406" s="238"/>
      <c r="B406" s="6"/>
      <c r="C406" s="235"/>
      <c r="D406" s="6"/>
      <c r="E406" s="6"/>
      <c r="F406" s="6"/>
      <c r="G406" s="6"/>
      <c r="H406" s="6"/>
      <c r="I406" s="6"/>
      <c r="J406" s="6"/>
      <c r="L406" s="6"/>
      <c r="M406" s="6"/>
      <c r="N406" s="6"/>
    </row>
    <row r="407" spans="1:14" x14ac:dyDescent="0.25">
      <c r="A407" s="238"/>
      <c r="B407" s="6"/>
      <c r="C407" s="235"/>
      <c r="D407" s="6"/>
      <c r="E407" s="6"/>
      <c r="F407" s="6"/>
      <c r="G407" s="6"/>
      <c r="H407" s="6"/>
      <c r="I407" s="6"/>
      <c r="J407" s="6"/>
      <c r="L407" s="6"/>
      <c r="M407" s="6"/>
      <c r="N407" s="6"/>
    </row>
    <row r="408" spans="1:14" x14ac:dyDescent="0.25">
      <c r="A408" s="238"/>
      <c r="B408" s="6"/>
      <c r="C408" s="235"/>
      <c r="D408" s="6"/>
      <c r="E408" s="6"/>
      <c r="F408" s="6"/>
      <c r="G408" s="6"/>
      <c r="H408" s="6"/>
      <c r="I408" s="6"/>
      <c r="J408" s="6"/>
      <c r="L408" s="6"/>
      <c r="M408" s="6"/>
      <c r="N408" s="6"/>
    </row>
    <row r="409" spans="1:14" x14ac:dyDescent="0.25">
      <c r="A409" s="238"/>
      <c r="B409" s="6"/>
      <c r="C409" s="235"/>
      <c r="D409" s="6"/>
      <c r="E409" s="6"/>
      <c r="F409" s="6"/>
      <c r="G409" s="6"/>
      <c r="H409" s="6"/>
      <c r="I409" s="6"/>
      <c r="J409" s="6"/>
      <c r="L409" s="6"/>
      <c r="M409" s="6"/>
      <c r="N409" s="6"/>
    </row>
    <row r="410" spans="1:14" x14ac:dyDescent="0.25">
      <c r="A410" s="238"/>
      <c r="B410" s="6"/>
      <c r="C410" s="235"/>
      <c r="D410" s="6"/>
      <c r="E410" s="6"/>
      <c r="F410" s="6"/>
      <c r="G410" s="6"/>
      <c r="H410" s="6"/>
      <c r="I410" s="6"/>
      <c r="J410" s="6"/>
      <c r="L410" s="6"/>
      <c r="M410" s="6"/>
      <c r="N410" s="6"/>
    </row>
    <row r="411" spans="1:14" x14ac:dyDescent="0.25">
      <c r="A411" s="238"/>
      <c r="B411" s="6"/>
      <c r="C411" s="235"/>
      <c r="D411" s="6"/>
      <c r="E411" s="6"/>
      <c r="F411" s="6"/>
      <c r="G411" s="6"/>
      <c r="H411" s="6"/>
      <c r="I411" s="6"/>
      <c r="J411" s="6"/>
      <c r="L411" s="6"/>
      <c r="M411" s="6"/>
      <c r="N411" s="6"/>
    </row>
    <row r="412" spans="1:14" x14ac:dyDescent="0.25">
      <c r="A412" s="238"/>
      <c r="B412" s="6"/>
      <c r="C412" s="235"/>
      <c r="D412" s="6"/>
      <c r="E412" s="6"/>
      <c r="F412" s="6"/>
      <c r="G412" s="6"/>
      <c r="H412" s="6"/>
      <c r="I412" s="6"/>
      <c r="J412" s="6"/>
      <c r="L412" s="6"/>
      <c r="M412" s="6"/>
      <c r="N412" s="6"/>
    </row>
    <row r="413" spans="1:14" x14ac:dyDescent="0.25">
      <c r="A413" s="238"/>
      <c r="B413" s="6"/>
      <c r="C413" s="235"/>
      <c r="D413" s="6"/>
      <c r="E413" s="6"/>
      <c r="F413" s="6"/>
      <c r="G413" s="6"/>
      <c r="H413" s="6"/>
      <c r="I413" s="6"/>
      <c r="J413" s="6"/>
      <c r="L413" s="6"/>
      <c r="M413" s="6"/>
      <c r="N413" s="6"/>
    </row>
    <row r="414" spans="1:14" x14ac:dyDescent="0.25">
      <c r="A414" s="238"/>
      <c r="B414" s="6"/>
      <c r="C414" s="235"/>
      <c r="D414" s="6"/>
      <c r="E414" s="6"/>
      <c r="F414" s="6"/>
      <c r="G414" s="6"/>
      <c r="H414" s="6"/>
      <c r="I414" s="6"/>
      <c r="J414" s="6"/>
      <c r="L414" s="6"/>
      <c r="M414" s="6"/>
      <c r="N414" s="6"/>
    </row>
    <row r="415" spans="1:14" x14ac:dyDescent="0.25">
      <c r="A415" s="238"/>
      <c r="B415" s="6"/>
      <c r="C415" s="235"/>
      <c r="D415" s="6"/>
      <c r="E415" s="6"/>
      <c r="F415" s="6"/>
      <c r="G415" s="6"/>
      <c r="H415" s="6"/>
      <c r="I415" s="6"/>
      <c r="J415" s="6"/>
      <c r="L415" s="6"/>
      <c r="M415" s="6"/>
      <c r="N415" s="6"/>
    </row>
    <row r="416" spans="1:14" x14ac:dyDescent="0.25">
      <c r="A416" s="238"/>
      <c r="B416" s="6"/>
      <c r="C416" s="235"/>
      <c r="D416" s="6"/>
      <c r="E416" s="6"/>
      <c r="F416" s="6"/>
      <c r="G416" s="6"/>
      <c r="H416" s="6"/>
      <c r="I416" s="6"/>
      <c r="J416" s="6"/>
      <c r="L416" s="6"/>
      <c r="M416" s="6"/>
      <c r="N416" s="6"/>
    </row>
    <row r="417" spans="1:14" x14ac:dyDescent="0.25">
      <c r="A417" s="238"/>
      <c r="B417" s="6"/>
      <c r="C417" s="235"/>
      <c r="D417" s="6"/>
      <c r="E417" s="6"/>
      <c r="F417" s="6"/>
      <c r="G417" s="6"/>
      <c r="H417" s="6"/>
      <c r="I417" s="6"/>
      <c r="J417" s="6"/>
      <c r="L417" s="6"/>
      <c r="M417" s="6"/>
      <c r="N417" s="6"/>
    </row>
    <row r="418" spans="1:14" x14ac:dyDescent="0.25">
      <c r="A418" s="238"/>
      <c r="B418" s="6"/>
      <c r="C418" s="235"/>
      <c r="D418" s="6"/>
      <c r="E418" s="6"/>
      <c r="F418" s="6"/>
      <c r="G418" s="6"/>
      <c r="H418" s="6"/>
      <c r="I418" s="6"/>
      <c r="J418" s="6"/>
      <c r="L418" s="6"/>
      <c r="M418" s="6"/>
      <c r="N418" s="6"/>
    </row>
    <row r="419" spans="1:14" x14ac:dyDescent="0.25">
      <c r="A419" s="238"/>
      <c r="B419" s="6"/>
      <c r="C419" s="235"/>
      <c r="D419" s="6"/>
      <c r="E419" s="6"/>
      <c r="F419" s="6"/>
      <c r="G419" s="6"/>
      <c r="H419" s="6"/>
      <c r="I419" s="6"/>
      <c r="J419" s="6"/>
      <c r="L419" s="6"/>
      <c r="M419" s="6"/>
      <c r="N419" s="6"/>
    </row>
    <row r="420" spans="1:14" x14ac:dyDescent="0.25">
      <c r="A420" s="238"/>
      <c r="B420" s="6"/>
      <c r="C420" s="235"/>
      <c r="D420" s="6"/>
      <c r="E420" s="6"/>
      <c r="F420" s="6"/>
      <c r="G420" s="6"/>
      <c r="H420" s="6"/>
      <c r="I420" s="6"/>
      <c r="J420" s="6"/>
      <c r="L420" s="6"/>
      <c r="M420" s="6"/>
      <c r="N420" s="6"/>
    </row>
    <row r="421" spans="1:14" x14ac:dyDescent="0.25">
      <c r="A421" s="238"/>
      <c r="B421" s="6"/>
      <c r="C421" s="235"/>
      <c r="D421" s="6"/>
      <c r="E421" s="6"/>
      <c r="F421" s="6"/>
      <c r="G421" s="6"/>
      <c r="H421" s="6"/>
      <c r="I421" s="6"/>
      <c r="J421" s="6"/>
      <c r="L421" s="6"/>
      <c r="M421" s="6"/>
      <c r="N421" s="6"/>
    </row>
    <row r="422" spans="1:14" x14ac:dyDescent="0.25">
      <c r="A422" s="238"/>
      <c r="B422" s="6"/>
      <c r="C422" s="235"/>
      <c r="D422" s="6"/>
      <c r="E422" s="6"/>
      <c r="F422" s="6"/>
      <c r="G422" s="6"/>
      <c r="H422" s="6"/>
      <c r="I422" s="6"/>
      <c r="J422" s="6"/>
      <c r="L422" s="6"/>
      <c r="M422" s="6"/>
      <c r="N422" s="6"/>
    </row>
    <row r="423" spans="1:14" x14ac:dyDescent="0.25">
      <c r="A423" s="238"/>
      <c r="B423" s="6"/>
      <c r="C423" s="235"/>
      <c r="D423" s="6"/>
      <c r="E423" s="6"/>
      <c r="F423" s="6"/>
      <c r="G423" s="6"/>
      <c r="H423" s="6"/>
      <c r="I423" s="6"/>
      <c r="J423" s="6"/>
      <c r="L423" s="6"/>
      <c r="M423" s="6"/>
      <c r="N423" s="6"/>
    </row>
    <row r="424" spans="1:14" x14ac:dyDescent="0.25">
      <c r="A424" s="238"/>
      <c r="B424" s="6"/>
      <c r="C424" s="235"/>
      <c r="D424" s="6"/>
      <c r="E424" s="6"/>
      <c r="F424" s="6"/>
      <c r="G424" s="6"/>
      <c r="H424" s="6"/>
      <c r="I424" s="6"/>
      <c r="J424" s="6"/>
      <c r="L424" s="6"/>
      <c r="M424" s="6"/>
      <c r="N424" s="6"/>
    </row>
    <row r="425" spans="1:14" x14ac:dyDescent="0.25">
      <c r="A425" s="238"/>
      <c r="B425" s="6"/>
      <c r="C425" s="235"/>
      <c r="D425" s="6"/>
      <c r="E425" s="6"/>
      <c r="F425" s="6"/>
      <c r="G425" s="6"/>
      <c r="H425" s="6"/>
      <c r="I425" s="6"/>
      <c r="J425" s="6"/>
      <c r="L425" s="6"/>
      <c r="M425" s="6"/>
      <c r="N425" s="6"/>
    </row>
    <row r="426" spans="1:14" x14ac:dyDescent="0.25">
      <c r="A426" s="238"/>
      <c r="B426" s="6"/>
      <c r="C426" s="235"/>
      <c r="D426" s="6"/>
      <c r="E426" s="6"/>
      <c r="F426" s="6"/>
      <c r="G426" s="6"/>
      <c r="H426" s="6"/>
      <c r="I426" s="6"/>
      <c r="J426" s="6"/>
      <c r="L426" s="6"/>
      <c r="M426" s="6"/>
      <c r="N426" s="6"/>
    </row>
    <row r="427" spans="1:14" x14ac:dyDescent="0.25">
      <c r="A427" s="238"/>
      <c r="B427" s="6"/>
      <c r="C427" s="235"/>
      <c r="D427" s="6"/>
      <c r="E427" s="6"/>
      <c r="F427" s="6"/>
      <c r="G427" s="6"/>
      <c r="H427" s="6"/>
      <c r="I427" s="6"/>
      <c r="J427" s="6"/>
      <c r="L427" s="6"/>
      <c r="M427" s="6"/>
      <c r="N427" s="6"/>
    </row>
    <row r="428" spans="1:14" x14ac:dyDescent="0.25">
      <c r="A428" s="238"/>
      <c r="B428" s="6"/>
      <c r="C428" s="235"/>
      <c r="D428" s="6"/>
      <c r="E428" s="6"/>
      <c r="F428" s="6"/>
      <c r="G428" s="6"/>
      <c r="H428" s="6"/>
      <c r="I428" s="6"/>
      <c r="J428" s="6"/>
      <c r="L428" s="6"/>
      <c r="M428" s="6"/>
      <c r="N428" s="6"/>
    </row>
    <row r="429" spans="1:14" x14ac:dyDescent="0.25">
      <c r="A429" s="238"/>
      <c r="B429" s="6"/>
      <c r="C429" s="235"/>
      <c r="D429" s="6"/>
      <c r="E429" s="6"/>
      <c r="F429" s="6"/>
      <c r="G429" s="6"/>
      <c r="H429" s="6"/>
      <c r="I429" s="6"/>
      <c r="J429" s="6"/>
      <c r="L429" s="6"/>
      <c r="M429" s="6"/>
      <c r="N429" s="6"/>
    </row>
    <row r="430" spans="1:14" x14ac:dyDescent="0.25">
      <c r="A430" s="238"/>
      <c r="B430" s="6"/>
      <c r="C430" s="235"/>
      <c r="D430" s="6"/>
      <c r="E430" s="6"/>
      <c r="F430" s="6"/>
      <c r="G430" s="6"/>
      <c r="H430" s="6"/>
      <c r="I430" s="6"/>
      <c r="J430" s="6"/>
      <c r="L430" s="6"/>
      <c r="M430" s="6"/>
      <c r="N430" s="6"/>
    </row>
    <row r="431" spans="1:14" x14ac:dyDescent="0.25">
      <c r="A431" s="238"/>
      <c r="B431" s="6"/>
      <c r="C431" s="235"/>
      <c r="D431" s="6"/>
      <c r="E431" s="6"/>
      <c r="F431" s="6"/>
      <c r="G431" s="6"/>
      <c r="H431" s="6"/>
      <c r="I431" s="6"/>
      <c r="J431" s="6"/>
      <c r="L431" s="6"/>
      <c r="M431" s="6"/>
      <c r="N431" s="6"/>
    </row>
    <row r="432" spans="1:14" x14ac:dyDescent="0.25">
      <c r="A432" s="238"/>
      <c r="B432" s="6"/>
      <c r="C432" s="235"/>
      <c r="D432" s="6"/>
      <c r="E432" s="6"/>
      <c r="F432" s="6"/>
      <c r="G432" s="6"/>
      <c r="H432" s="6"/>
      <c r="I432" s="6"/>
      <c r="J432" s="6"/>
      <c r="L432" s="6"/>
      <c r="M432" s="6"/>
      <c r="N432" s="6"/>
    </row>
    <row r="433" spans="1:14" x14ac:dyDescent="0.25">
      <c r="A433" s="238"/>
      <c r="B433" s="6"/>
      <c r="C433" s="235"/>
      <c r="D433" s="6"/>
      <c r="E433" s="6"/>
      <c r="F433" s="6"/>
      <c r="G433" s="6"/>
      <c r="H433" s="6"/>
      <c r="I433" s="6"/>
      <c r="J433" s="6"/>
      <c r="L433" s="6"/>
      <c r="M433" s="6"/>
      <c r="N433" s="6"/>
    </row>
    <row r="434" spans="1:14" x14ac:dyDescent="0.25">
      <c r="A434" s="238"/>
      <c r="B434" s="6"/>
      <c r="C434" s="235"/>
      <c r="D434" s="6"/>
      <c r="E434" s="6"/>
      <c r="F434" s="6"/>
      <c r="G434" s="6"/>
      <c r="H434" s="6"/>
      <c r="I434" s="6"/>
      <c r="J434" s="6"/>
      <c r="L434" s="6"/>
      <c r="M434" s="6"/>
      <c r="N434" s="6"/>
    </row>
    <row r="435" spans="1:14" x14ac:dyDescent="0.25">
      <c r="A435" s="238"/>
      <c r="B435" s="6"/>
      <c r="C435" s="235"/>
      <c r="D435" s="6"/>
      <c r="E435" s="6"/>
      <c r="F435" s="6"/>
      <c r="G435" s="6"/>
      <c r="H435" s="6"/>
      <c r="I435" s="6"/>
      <c r="J435" s="6"/>
      <c r="L435" s="6"/>
      <c r="M435" s="6"/>
      <c r="N435" s="6"/>
    </row>
    <row r="436" spans="1:14" x14ac:dyDescent="0.25">
      <c r="A436" s="238"/>
      <c r="B436" s="6"/>
      <c r="C436" s="235"/>
      <c r="D436" s="6"/>
      <c r="E436" s="6"/>
      <c r="F436" s="6"/>
      <c r="G436" s="6"/>
      <c r="H436" s="6"/>
      <c r="I436" s="6"/>
      <c r="J436" s="6"/>
      <c r="L436" s="6"/>
      <c r="M436" s="6"/>
      <c r="N436" s="6"/>
    </row>
    <row r="437" spans="1:14" x14ac:dyDescent="0.25">
      <c r="A437" s="238"/>
      <c r="B437" s="6"/>
      <c r="C437" s="235"/>
      <c r="D437" s="6"/>
      <c r="E437" s="6"/>
      <c r="F437" s="6"/>
      <c r="G437" s="6"/>
      <c r="H437" s="6"/>
      <c r="I437" s="6"/>
      <c r="J437" s="6"/>
      <c r="L437" s="6"/>
      <c r="M437" s="6"/>
      <c r="N437" s="6"/>
    </row>
    <row r="438" spans="1:14" x14ac:dyDescent="0.25">
      <c r="A438" s="238"/>
      <c r="B438" s="6"/>
      <c r="C438" s="235"/>
      <c r="D438" s="6"/>
      <c r="E438" s="6"/>
      <c r="F438" s="6"/>
      <c r="G438" s="6"/>
      <c r="H438" s="6"/>
      <c r="I438" s="6"/>
      <c r="J438" s="6"/>
      <c r="L438" s="6"/>
      <c r="M438" s="6"/>
      <c r="N438" s="6"/>
    </row>
    <row r="439" spans="1:14" x14ac:dyDescent="0.25">
      <c r="A439" s="238"/>
      <c r="B439" s="6"/>
      <c r="C439" s="235"/>
      <c r="D439" s="6"/>
      <c r="E439" s="6"/>
      <c r="F439" s="6"/>
      <c r="G439" s="6"/>
      <c r="H439" s="6"/>
      <c r="I439" s="6"/>
      <c r="J439" s="6"/>
      <c r="L439" s="6"/>
      <c r="M439" s="6"/>
      <c r="N439" s="6"/>
    </row>
    <row r="440" spans="1:14" x14ac:dyDescent="0.25">
      <c r="A440" s="238"/>
      <c r="B440" s="6"/>
      <c r="C440" s="235"/>
      <c r="D440" s="6"/>
      <c r="E440" s="6"/>
      <c r="F440" s="6"/>
      <c r="G440" s="6"/>
      <c r="H440" s="6"/>
      <c r="I440" s="6"/>
      <c r="J440" s="6"/>
      <c r="L440" s="6"/>
      <c r="M440" s="6"/>
      <c r="N440" s="6"/>
    </row>
    <row r="441" spans="1:14" x14ac:dyDescent="0.25">
      <c r="A441" s="238"/>
      <c r="B441" s="6"/>
      <c r="C441" s="235"/>
      <c r="D441" s="6"/>
      <c r="E441" s="6"/>
      <c r="F441" s="6"/>
      <c r="G441" s="6"/>
      <c r="H441" s="6"/>
      <c r="I441" s="6"/>
      <c r="J441" s="6"/>
      <c r="L441" s="6"/>
      <c r="M441" s="6"/>
      <c r="N441" s="6"/>
    </row>
    <row r="442" spans="1:14" x14ac:dyDescent="0.25">
      <c r="A442" s="238"/>
      <c r="B442" s="6"/>
      <c r="C442" s="235"/>
      <c r="D442" s="6"/>
      <c r="E442" s="6"/>
      <c r="F442" s="6"/>
      <c r="G442" s="6"/>
      <c r="H442" s="6"/>
      <c r="I442" s="6"/>
      <c r="J442" s="6"/>
      <c r="L442" s="6"/>
      <c r="M442" s="6"/>
      <c r="N442" s="6"/>
    </row>
    <row r="443" spans="1:14" x14ac:dyDescent="0.25">
      <c r="A443" s="238"/>
      <c r="B443" s="6"/>
      <c r="C443" s="235"/>
      <c r="D443" s="6"/>
      <c r="E443" s="6"/>
      <c r="F443" s="6"/>
      <c r="G443" s="6"/>
      <c r="H443" s="6"/>
      <c r="I443" s="6"/>
      <c r="J443" s="6"/>
      <c r="L443" s="6"/>
      <c r="M443" s="6"/>
      <c r="N443" s="6"/>
    </row>
    <row r="444" spans="1:14" x14ac:dyDescent="0.25">
      <c r="A444" s="238"/>
      <c r="B444" s="6"/>
      <c r="C444" s="235"/>
      <c r="D444" s="6"/>
      <c r="E444" s="6"/>
      <c r="F444" s="6"/>
      <c r="G444" s="6"/>
      <c r="H444" s="6"/>
      <c r="I444" s="6"/>
      <c r="J444" s="6"/>
      <c r="L444" s="6"/>
      <c r="M444" s="6"/>
      <c r="N444" s="6"/>
    </row>
    <row r="445" spans="1:14" x14ac:dyDescent="0.25">
      <c r="A445" s="238"/>
      <c r="B445" s="6"/>
      <c r="C445" s="235"/>
      <c r="D445" s="6"/>
      <c r="E445" s="6"/>
      <c r="F445" s="6"/>
      <c r="G445" s="6"/>
      <c r="H445" s="6"/>
      <c r="I445" s="6"/>
      <c r="J445" s="6"/>
      <c r="L445" s="6"/>
      <c r="M445" s="6"/>
      <c r="N445" s="6"/>
    </row>
    <row r="446" spans="1:14" x14ac:dyDescent="0.25">
      <c r="A446" s="238"/>
      <c r="B446" s="6"/>
      <c r="C446" s="235"/>
      <c r="D446" s="6"/>
      <c r="E446" s="6"/>
      <c r="F446" s="6"/>
      <c r="G446" s="6"/>
      <c r="H446" s="6"/>
      <c r="I446" s="6"/>
      <c r="J446" s="6"/>
      <c r="L446" s="6"/>
      <c r="M446" s="6"/>
      <c r="N446" s="6"/>
    </row>
    <row r="447" spans="1:14" x14ac:dyDescent="0.25">
      <c r="A447" s="238"/>
      <c r="B447" s="6"/>
      <c r="C447" s="235"/>
      <c r="D447" s="6"/>
      <c r="E447" s="6"/>
      <c r="F447" s="6"/>
      <c r="G447" s="6"/>
      <c r="H447" s="6"/>
      <c r="I447" s="6"/>
      <c r="J447" s="6"/>
      <c r="L447" s="6"/>
      <c r="M447" s="6"/>
      <c r="N447" s="6"/>
    </row>
    <row r="448" spans="1:14" x14ac:dyDescent="0.25">
      <c r="A448" s="238"/>
      <c r="B448" s="6"/>
      <c r="C448" s="235"/>
      <c r="D448" s="6"/>
      <c r="E448" s="6"/>
      <c r="F448" s="6"/>
      <c r="G448" s="6"/>
      <c r="H448" s="6"/>
      <c r="I448" s="6"/>
      <c r="J448" s="6"/>
      <c r="L448" s="6"/>
      <c r="M448" s="6"/>
      <c r="N448" s="6"/>
    </row>
    <row r="449" spans="1:14" x14ac:dyDescent="0.25">
      <c r="A449" s="238"/>
      <c r="B449" s="6"/>
      <c r="C449" s="235"/>
      <c r="D449" s="6"/>
      <c r="E449" s="6"/>
      <c r="F449" s="6"/>
      <c r="G449" s="6"/>
      <c r="H449" s="6"/>
      <c r="I449" s="6"/>
      <c r="J449" s="6"/>
      <c r="L449" s="6"/>
      <c r="M449" s="6"/>
      <c r="N449" s="6"/>
    </row>
    <row r="450" spans="1:14" x14ac:dyDescent="0.25">
      <c r="A450" s="238"/>
      <c r="B450" s="6"/>
      <c r="C450" s="235"/>
      <c r="D450" s="6"/>
      <c r="E450" s="6"/>
      <c r="F450" s="6"/>
      <c r="G450" s="6"/>
      <c r="H450" s="6"/>
      <c r="I450" s="6"/>
      <c r="J450" s="6"/>
      <c r="L450" s="6"/>
      <c r="M450" s="6"/>
      <c r="N450" s="6"/>
    </row>
    <row r="451" spans="1:14" x14ac:dyDescent="0.25">
      <c r="A451" s="238"/>
      <c r="B451" s="6"/>
      <c r="C451" s="235"/>
      <c r="D451" s="6"/>
      <c r="E451" s="6"/>
      <c r="F451" s="6"/>
      <c r="G451" s="6"/>
      <c r="H451" s="6"/>
      <c r="I451" s="6"/>
      <c r="J451" s="6"/>
      <c r="L451" s="6"/>
      <c r="M451" s="6"/>
      <c r="N451" s="6"/>
    </row>
    <row r="452" spans="1:14" x14ac:dyDescent="0.25">
      <c r="A452" s="238"/>
      <c r="B452" s="6"/>
      <c r="C452" s="235"/>
      <c r="D452" s="6"/>
      <c r="E452" s="6"/>
      <c r="F452" s="6"/>
      <c r="G452" s="6"/>
      <c r="H452" s="6"/>
      <c r="I452" s="6"/>
      <c r="J452" s="6"/>
      <c r="L452" s="6"/>
      <c r="M452" s="6"/>
      <c r="N452" s="6"/>
    </row>
    <row r="453" spans="1:14" x14ac:dyDescent="0.25">
      <c r="A453" s="238"/>
      <c r="B453" s="6"/>
      <c r="C453" s="235"/>
      <c r="D453" s="6"/>
      <c r="E453" s="6"/>
      <c r="F453" s="6"/>
      <c r="G453" s="6"/>
      <c r="H453" s="6"/>
      <c r="I453" s="6"/>
      <c r="J453" s="6"/>
      <c r="L453" s="6"/>
      <c r="M453" s="6"/>
      <c r="N453" s="6"/>
    </row>
    <row r="454" spans="1:14" x14ac:dyDescent="0.25">
      <c r="A454" s="238"/>
      <c r="B454" s="6"/>
      <c r="C454" s="235"/>
      <c r="D454" s="6"/>
      <c r="E454" s="6"/>
      <c r="F454" s="6"/>
      <c r="G454" s="6"/>
      <c r="H454" s="6"/>
      <c r="I454" s="6"/>
      <c r="J454" s="6"/>
      <c r="L454" s="6"/>
      <c r="M454" s="6"/>
      <c r="N454" s="6"/>
    </row>
    <row r="455" spans="1:14" x14ac:dyDescent="0.25">
      <c r="A455" s="238"/>
      <c r="B455" s="6"/>
      <c r="C455" s="235"/>
      <c r="D455" s="6"/>
      <c r="E455" s="6"/>
      <c r="F455" s="6"/>
      <c r="G455" s="6"/>
      <c r="H455" s="6"/>
      <c r="I455" s="6"/>
      <c r="J455" s="6"/>
      <c r="L455" s="6"/>
      <c r="M455" s="6"/>
      <c r="N455" s="6"/>
    </row>
    <row r="456" spans="1:14" x14ac:dyDescent="0.25">
      <c r="A456" s="238"/>
      <c r="B456" s="6"/>
      <c r="C456" s="235"/>
      <c r="D456" s="6"/>
      <c r="E456" s="6"/>
      <c r="F456" s="6"/>
      <c r="G456" s="6"/>
      <c r="H456" s="6"/>
      <c r="I456" s="6"/>
      <c r="J456" s="6"/>
      <c r="L456" s="6"/>
      <c r="M456" s="6"/>
      <c r="N456" s="6"/>
    </row>
    <row r="457" spans="1:14" x14ac:dyDescent="0.25">
      <c r="A457" s="238"/>
      <c r="B457" s="6"/>
      <c r="C457" s="235"/>
      <c r="D457" s="6"/>
      <c r="E457" s="6"/>
      <c r="F457" s="6"/>
      <c r="G457" s="6"/>
      <c r="H457" s="6"/>
      <c r="I457" s="6"/>
      <c r="J457" s="6"/>
      <c r="L457" s="6"/>
      <c r="M457" s="6"/>
      <c r="N457" s="6"/>
    </row>
    <row r="458" spans="1:14" x14ac:dyDescent="0.25">
      <c r="C458" s="236"/>
    </row>
    <row r="459" spans="1:14" x14ac:dyDescent="0.25">
      <c r="C459" s="236"/>
    </row>
    <row r="460" spans="1:14" x14ac:dyDescent="0.25">
      <c r="C460" s="236"/>
    </row>
    <row r="461" spans="1:14" x14ac:dyDescent="0.25">
      <c r="C461" s="236"/>
    </row>
    <row r="462" spans="1:14" x14ac:dyDescent="0.25">
      <c r="C462" s="236"/>
    </row>
    <row r="463" spans="1:14" x14ac:dyDescent="0.25">
      <c r="C463" s="236"/>
    </row>
    <row r="464" spans="1:14" x14ac:dyDescent="0.25">
      <c r="C464" s="236"/>
    </row>
    <row r="465" spans="3:3" x14ac:dyDescent="0.25">
      <c r="C465" s="236"/>
    </row>
    <row r="466" spans="3:3" x14ac:dyDescent="0.25">
      <c r="C466" s="236"/>
    </row>
    <row r="467" spans="3:3" x14ac:dyDescent="0.25">
      <c r="C467" s="236"/>
    </row>
    <row r="468" spans="3:3" x14ac:dyDescent="0.25">
      <c r="C468" s="236"/>
    </row>
    <row r="469" spans="3:3" x14ac:dyDescent="0.25">
      <c r="C469" s="236"/>
    </row>
    <row r="470" spans="3:3" x14ac:dyDescent="0.25">
      <c r="C470" s="236"/>
    </row>
    <row r="471" spans="3:3" x14ac:dyDescent="0.25">
      <c r="C471" s="236"/>
    </row>
    <row r="472" spans="3:3" x14ac:dyDescent="0.25">
      <c r="C472" s="236"/>
    </row>
    <row r="473" spans="3:3" x14ac:dyDescent="0.25">
      <c r="C473" s="236"/>
    </row>
    <row r="474" spans="3:3" x14ac:dyDescent="0.25">
      <c r="C474" s="236"/>
    </row>
    <row r="475" spans="3:3" x14ac:dyDescent="0.25">
      <c r="C475" s="236"/>
    </row>
    <row r="476" spans="3:3" x14ac:dyDescent="0.25">
      <c r="C476" s="236"/>
    </row>
    <row r="477" spans="3:3" x14ac:dyDescent="0.25">
      <c r="C477" s="236"/>
    </row>
    <row r="478" spans="3:3" x14ac:dyDescent="0.25">
      <c r="C478" s="236"/>
    </row>
    <row r="479" spans="3:3" x14ac:dyDescent="0.25">
      <c r="C479" s="236"/>
    </row>
    <row r="480" spans="3:3" x14ac:dyDescent="0.25">
      <c r="C480" s="236"/>
    </row>
    <row r="481" spans="3:3" x14ac:dyDescent="0.25">
      <c r="C481" s="236"/>
    </row>
    <row r="482" spans="3:3" x14ac:dyDescent="0.25">
      <c r="C482" s="236"/>
    </row>
    <row r="483" spans="3:3" x14ac:dyDescent="0.25">
      <c r="C483" s="236"/>
    </row>
    <row r="484" spans="3:3" x14ac:dyDescent="0.25">
      <c r="C484" s="236"/>
    </row>
    <row r="485" spans="3:3" x14ac:dyDescent="0.25">
      <c r="C485" s="236"/>
    </row>
    <row r="486" spans="3:3" x14ac:dyDescent="0.25">
      <c r="C486" s="236"/>
    </row>
    <row r="487" spans="3:3" x14ac:dyDescent="0.25">
      <c r="C487" s="236"/>
    </row>
    <row r="488" spans="3:3" x14ac:dyDescent="0.25">
      <c r="C488" s="236"/>
    </row>
    <row r="489" spans="3:3" x14ac:dyDescent="0.25">
      <c r="C489" s="236"/>
    </row>
    <row r="490" spans="3:3" x14ac:dyDescent="0.25">
      <c r="C490" s="236"/>
    </row>
    <row r="491" spans="3:3" x14ac:dyDescent="0.25">
      <c r="C491" s="236"/>
    </row>
    <row r="492" spans="3:3" x14ac:dyDescent="0.25">
      <c r="C492" s="236"/>
    </row>
    <row r="493" spans="3:3" x14ac:dyDescent="0.25">
      <c r="C493" s="236"/>
    </row>
    <row r="494" spans="3:3" x14ac:dyDescent="0.25">
      <c r="C494" s="236"/>
    </row>
    <row r="495" spans="3:3" x14ac:dyDescent="0.25">
      <c r="C495" s="236"/>
    </row>
    <row r="496" spans="3:3" x14ac:dyDescent="0.25">
      <c r="C496" s="236"/>
    </row>
    <row r="497" spans="3:3" x14ac:dyDescent="0.25">
      <c r="C497" s="236"/>
    </row>
    <row r="498" spans="3:3" x14ac:dyDescent="0.25">
      <c r="C498" s="236"/>
    </row>
    <row r="499" spans="3:3" x14ac:dyDescent="0.25">
      <c r="C499" s="236"/>
    </row>
    <row r="500" spans="3:3" x14ac:dyDescent="0.25">
      <c r="C500" s="236"/>
    </row>
    <row r="501" spans="3:3" x14ac:dyDescent="0.25">
      <c r="C501" s="236"/>
    </row>
    <row r="502" spans="3:3" x14ac:dyDescent="0.25">
      <c r="C502" s="236"/>
    </row>
    <row r="503" spans="3:3" x14ac:dyDescent="0.25">
      <c r="C503" s="236"/>
    </row>
    <row r="504" spans="3:3" x14ac:dyDescent="0.25">
      <c r="C504" s="236"/>
    </row>
    <row r="505" spans="3:3" x14ac:dyDescent="0.25">
      <c r="C505" s="236"/>
    </row>
    <row r="506" spans="3:3" x14ac:dyDescent="0.25">
      <c r="C506" s="236"/>
    </row>
    <row r="507" spans="3:3" x14ac:dyDescent="0.25">
      <c r="C507" s="236"/>
    </row>
    <row r="508" spans="3:3" x14ac:dyDescent="0.25">
      <c r="C508" s="236"/>
    </row>
    <row r="509" spans="3:3" x14ac:dyDescent="0.25">
      <c r="C509" s="236"/>
    </row>
    <row r="510" spans="3:3" x14ac:dyDescent="0.25">
      <c r="C510" s="236"/>
    </row>
    <row r="511" spans="3:3" x14ac:dyDescent="0.25">
      <c r="C511" s="236"/>
    </row>
    <row r="512" spans="3:3" x14ac:dyDescent="0.25">
      <c r="C512" s="236"/>
    </row>
    <row r="513" spans="3:3" x14ac:dyDescent="0.25">
      <c r="C513" s="236"/>
    </row>
    <row r="514" spans="3:3" x14ac:dyDescent="0.25">
      <c r="C514" s="236"/>
    </row>
    <row r="515" spans="3:3" x14ac:dyDescent="0.25">
      <c r="C515" s="236"/>
    </row>
    <row r="516" spans="3:3" x14ac:dyDescent="0.25">
      <c r="C516" s="236"/>
    </row>
    <row r="517" spans="3:3" x14ac:dyDescent="0.25">
      <c r="C517" s="236"/>
    </row>
    <row r="518" spans="3:3" x14ac:dyDescent="0.25">
      <c r="C518" s="236"/>
    </row>
    <row r="519" spans="3:3" x14ac:dyDescent="0.25">
      <c r="C519" s="236"/>
    </row>
    <row r="520" spans="3:3" x14ac:dyDescent="0.25">
      <c r="C520" s="236"/>
    </row>
    <row r="521" spans="3:3" x14ac:dyDescent="0.25">
      <c r="C521" s="236"/>
    </row>
    <row r="522" spans="3:3" x14ac:dyDescent="0.25">
      <c r="C522" s="236"/>
    </row>
    <row r="523" spans="3:3" x14ac:dyDescent="0.25">
      <c r="C523" s="236"/>
    </row>
    <row r="524" spans="3:3" x14ac:dyDescent="0.25">
      <c r="C524" s="236"/>
    </row>
    <row r="525" spans="3:3" x14ac:dyDescent="0.25">
      <c r="C525" s="236"/>
    </row>
    <row r="526" spans="3:3" x14ac:dyDescent="0.25">
      <c r="C526" s="236"/>
    </row>
    <row r="527" spans="3:3" x14ac:dyDescent="0.25">
      <c r="C527" s="236"/>
    </row>
    <row r="528" spans="3:3" x14ac:dyDescent="0.25">
      <c r="C528" s="236"/>
    </row>
    <row r="529" spans="3:3" x14ac:dyDescent="0.25">
      <c r="C529" s="236"/>
    </row>
    <row r="530" spans="3:3" x14ac:dyDescent="0.25">
      <c r="C530" s="236"/>
    </row>
    <row r="531" spans="3:3" x14ac:dyDescent="0.25">
      <c r="C531" s="236"/>
    </row>
    <row r="532" spans="3:3" x14ac:dyDescent="0.25">
      <c r="C532" s="236"/>
    </row>
    <row r="533" spans="3:3" x14ac:dyDescent="0.25">
      <c r="C533" s="236"/>
    </row>
    <row r="534" spans="3:3" x14ac:dyDescent="0.25">
      <c r="C534" s="236"/>
    </row>
    <row r="535" spans="3:3" x14ac:dyDescent="0.25">
      <c r="C535" s="236"/>
    </row>
    <row r="536" spans="3:3" x14ac:dyDescent="0.25">
      <c r="C536" s="236"/>
    </row>
    <row r="537" spans="3:3" x14ac:dyDescent="0.25">
      <c r="C537" s="236"/>
    </row>
    <row r="538" spans="3:3" x14ac:dyDescent="0.25">
      <c r="C538" s="236"/>
    </row>
    <row r="539" spans="3:3" x14ac:dyDescent="0.25">
      <c r="C539" s="236"/>
    </row>
    <row r="540" spans="3:3" x14ac:dyDescent="0.25">
      <c r="C540" s="236"/>
    </row>
    <row r="541" spans="3:3" x14ac:dyDescent="0.25">
      <c r="C541" s="236"/>
    </row>
    <row r="542" spans="3:3" x14ac:dyDescent="0.25">
      <c r="C542" s="236"/>
    </row>
    <row r="543" spans="3:3" x14ac:dyDescent="0.25">
      <c r="C543" s="236"/>
    </row>
    <row r="544" spans="3:3" x14ac:dyDescent="0.25">
      <c r="C544" s="236"/>
    </row>
    <row r="545" spans="3:3" x14ac:dyDescent="0.25">
      <c r="C545" s="236"/>
    </row>
    <row r="546" spans="3:3" x14ac:dyDescent="0.25">
      <c r="C546" s="236"/>
    </row>
    <row r="547" spans="3:3" x14ac:dyDescent="0.25">
      <c r="C547" s="236"/>
    </row>
    <row r="548" spans="3:3" x14ac:dyDescent="0.25">
      <c r="C548" s="236"/>
    </row>
    <row r="549" spans="3:3" x14ac:dyDescent="0.25">
      <c r="C549" s="236"/>
    </row>
    <row r="550" spans="3:3" x14ac:dyDescent="0.25">
      <c r="C550" s="236"/>
    </row>
    <row r="551" spans="3:3" x14ac:dyDescent="0.25">
      <c r="C551" s="236"/>
    </row>
    <row r="552" spans="3:3" x14ac:dyDescent="0.25">
      <c r="C552" s="236"/>
    </row>
    <row r="553" spans="3:3" x14ac:dyDescent="0.25">
      <c r="C553" s="236"/>
    </row>
    <row r="554" spans="3:3" x14ac:dyDescent="0.25">
      <c r="C554" s="236"/>
    </row>
    <row r="555" spans="3:3" x14ac:dyDescent="0.25">
      <c r="C555" s="236"/>
    </row>
    <row r="556" spans="3:3" x14ac:dyDescent="0.25">
      <c r="C556" s="236"/>
    </row>
    <row r="557" spans="3:3" x14ac:dyDescent="0.25">
      <c r="C557" s="236"/>
    </row>
    <row r="558" spans="3:3" x14ac:dyDescent="0.25">
      <c r="C558" s="236"/>
    </row>
    <row r="559" spans="3:3" x14ac:dyDescent="0.25">
      <c r="C559" s="236"/>
    </row>
    <row r="560" spans="3:3" x14ac:dyDescent="0.25">
      <c r="C560" s="236"/>
    </row>
    <row r="561" spans="3:3" x14ac:dyDescent="0.25">
      <c r="C561" s="236"/>
    </row>
    <row r="562" spans="3:3" x14ac:dyDescent="0.25">
      <c r="C562" s="236"/>
    </row>
    <row r="563" spans="3:3" x14ac:dyDescent="0.25">
      <c r="C563" s="236"/>
    </row>
    <row r="564" spans="3:3" x14ac:dyDescent="0.25">
      <c r="C564" s="236"/>
    </row>
    <row r="565" spans="3:3" x14ac:dyDescent="0.25">
      <c r="C565" s="236"/>
    </row>
    <row r="566" spans="3:3" x14ac:dyDescent="0.25">
      <c r="C566" s="236"/>
    </row>
    <row r="567" spans="3:3" x14ac:dyDescent="0.25">
      <c r="C567" s="236"/>
    </row>
    <row r="568" spans="3:3" x14ac:dyDescent="0.25">
      <c r="C568" s="236"/>
    </row>
    <row r="569" spans="3:3" x14ac:dyDescent="0.25">
      <c r="C569" s="236"/>
    </row>
    <row r="570" spans="3:3" x14ac:dyDescent="0.25">
      <c r="C570" s="236"/>
    </row>
    <row r="571" spans="3:3" x14ac:dyDescent="0.25">
      <c r="C571" s="236"/>
    </row>
    <row r="572" spans="3:3" x14ac:dyDescent="0.25">
      <c r="C572" s="236"/>
    </row>
    <row r="573" spans="3:3" x14ac:dyDescent="0.25">
      <c r="C573" s="236"/>
    </row>
    <row r="574" spans="3:3" x14ac:dyDescent="0.25">
      <c r="C574" s="236"/>
    </row>
    <row r="575" spans="3:3" x14ac:dyDescent="0.25">
      <c r="C575" s="236"/>
    </row>
    <row r="576" spans="3:3" x14ac:dyDescent="0.25">
      <c r="C576" s="236"/>
    </row>
    <row r="577" spans="3:3" x14ac:dyDescent="0.25">
      <c r="C577" s="236"/>
    </row>
    <row r="578" spans="3:3" x14ac:dyDescent="0.25">
      <c r="C578" s="236"/>
    </row>
    <row r="579" spans="3:3" x14ac:dyDescent="0.25">
      <c r="C579" s="236"/>
    </row>
    <row r="580" spans="3:3" x14ac:dyDescent="0.25">
      <c r="C580" s="236"/>
    </row>
    <row r="581" spans="3:3" x14ac:dyDescent="0.25">
      <c r="C581" s="236"/>
    </row>
    <row r="582" spans="3:3" x14ac:dyDescent="0.25">
      <c r="C582" s="236"/>
    </row>
    <row r="583" spans="3:3" x14ac:dyDescent="0.25">
      <c r="C583" s="236"/>
    </row>
    <row r="584" spans="3:3" x14ac:dyDescent="0.25">
      <c r="C584" s="236"/>
    </row>
    <row r="585" spans="3:3" x14ac:dyDescent="0.25">
      <c r="C585" s="236"/>
    </row>
    <row r="586" spans="3:3" x14ac:dyDescent="0.25">
      <c r="C586" s="236"/>
    </row>
    <row r="587" spans="3:3" x14ac:dyDescent="0.25">
      <c r="C587" s="236"/>
    </row>
    <row r="588" spans="3:3" x14ac:dyDescent="0.25">
      <c r="C588" s="236"/>
    </row>
    <row r="589" spans="3:3" x14ac:dyDescent="0.25">
      <c r="C589" s="236"/>
    </row>
    <row r="590" spans="3:3" x14ac:dyDescent="0.25">
      <c r="C590" s="236"/>
    </row>
    <row r="591" spans="3:3" x14ac:dyDescent="0.25">
      <c r="C591" s="236"/>
    </row>
    <row r="592" spans="3:3" x14ac:dyDescent="0.25">
      <c r="C592" s="236"/>
    </row>
    <row r="593" spans="3:3" x14ac:dyDescent="0.25">
      <c r="C593" s="236"/>
    </row>
    <row r="594" spans="3:3" x14ac:dyDescent="0.25">
      <c r="C594" s="236"/>
    </row>
    <row r="595" spans="3:3" x14ac:dyDescent="0.25">
      <c r="C595" s="236"/>
    </row>
    <row r="596" spans="3:3" x14ac:dyDescent="0.25">
      <c r="C596" s="236"/>
    </row>
    <row r="597" spans="3:3" x14ac:dyDescent="0.25">
      <c r="C597" s="236"/>
    </row>
    <row r="598" spans="3:3" x14ac:dyDescent="0.25">
      <c r="C598" s="236"/>
    </row>
    <row r="599" spans="3:3" x14ac:dyDescent="0.25">
      <c r="C599" s="236"/>
    </row>
    <row r="600" spans="3:3" x14ac:dyDescent="0.25">
      <c r="C600" s="236"/>
    </row>
    <row r="601" spans="3:3" x14ac:dyDescent="0.25">
      <c r="C601" s="236"/>
    </row>
    <row r="602" spans="3:3" x14ac:dyDescent="0.25">
      <c r="C602" s="236"/>
    </row>
    <row r="603" spans="3:3" x14ac:dyDescent="0.25">
      <c r="C603" s="236"/>
    </row>
    <row r="604" spans="3:3" x14ac:dyDescent="0.25">
      <c r="C604" s="236"/>
    </row>
    <row r="605" spans="3:3" x14ac:dyDescent="0.25">
      <c r="C605" s="236"/>
    </row>
    <row r="606" spans="3:3" x14ac:dyDescent="0.25">
      <c r="C606" s="236"/>
    </row>
    <row r="607" spans="3:3" x14ac:dyDescent="0.25">
      <c r="C607" s="236"/>
    </row>
    <row r="608" spans="3:3" x14ac:dyDescent="0.25">
      <c r="C608" s="236"/>
    </row>
    <row r="609" spans="3:3" x14ac:dyDescent="0.25">
      <c r="C609" s="236"/>
    </row>
    <row r="610" spans="3:3" x14ac:dyDescent="0.25">
      <c r="C610" s="236"/>
    </row>
    <row r="611" spans="3:3" x14ac:dyDescent="0.25">
      <c r="C611" s="236"/>
    </row>
    <row r="612" spans="3:3" x14ac:dyDescent="0.25">
      <c r="C612" s="236"/>
    </row>
    <row r="613" spans="3:3" x14ac:dyDescent="0.25">
      <c r="C613" s="236"/>
    </row>
    <row r="614" spans="3:3" x14ac:dyDescent="0.25">
      <c r="C614" s="236"/>
    </row>
    <row r="615" spans="3:3" x14ac:dyDescent="0.25">
      <c r="C615" s="236"/>
    </row>
    <row r="616" spans="3:3" x14ac:dyDescent="0.25">
      <c r="C616" s="236"/>
    </row>
    <row r="617" spans="3:3" x14ac:dyDescent="0.25">
      <c r="C617" s="236"/>
    </row>
    <row r="618" spans="3:3" x14ac:dyDescent="0.25">
      <c r="C618" s="236"/>
    </row>
    <row r="619" spans="3:3" x14ac:dyDescent="0.25">
      <c r="C619" s="236"/>
    </row>
    <row r="620" spans="3:3" x14ac:dyDescent="0.25">
      <c r="C620" s="236"/>
    </row>
    <row r="621" spans="3:3" x14ac:dyDescent="0.25">
      <c r="C621" s="236"/>
    </row>
    <row r="622" spans="3:3" x14ac:dyDescent="0.25">
      <c r="C622" s="236"/>
    </row>
    <row r="623" spans="3:3" x14ac:dyDescent="0.25">
      <c r="C623" s="236"/>
    </row>
    <row r="624" spans="3:3" x14ac:dyDescent="0.25">
      <c r="C624" s="236"/>
    </row>
    <row r="625" spans="3:3" x14ac:dyDescent="0.25">
      <c r="C625" s="236"/>
    </row>
    <row r="626" spans="3:3" x14ac:dyDescent="0.25">
      <c r="C626" s="236"/>
    </row>
    <row r="627" spans="3:3" x14ac:dyDescent="0.25">
      <c r="C627" s="236"/>
    </row>
    <row r="628" spans="3:3" x14ac:dyDescent="0.25">
      <c r="C628" s="236"/>
    </row>
    <row r="629" spans="3:3" x14ac:dyDescent="0.25">
      <c r="C629" s="236"/>
    </row>
    <row r="630" spans="3:3" x14ac:dyDescent="0.25">
      <c r="C630" s="236"/>
    </row>
    <row r="631" spans="3:3" x14ac:dyDescent="0.25">
      <c r="C631" s="236"/>
    </row>
    <row r="632" spans="3:3" x14ac:dyDescent="0.25">
      <c r="C632" s="236"/>
    </row>
    <row r="633" spans="3:3" x14ac:dyDescent="0.25">
      <c r="C633" s="236"/>
    </row>
    <row r="634" spans="3:3" x14ac:dyDescent="0.25">
      <c r="C634" s="236"/>
    </row>
    <row r="635" spans="3:3" x14ac:dyDescent="0.25">
      <c r="C635" s="236"/>
    </row>
    <row r="636" spans="3:3" x14ac:dyDescent="0.25">
      <c r="C636" s="236"/>
    </row>
    <row r="637" spans="3:3" x14ac:dyDescent="0.25">
      <c r="C637" s="236"/>
    </row>
    <row r="638" spans="3:3" x14ac:dyDescent="0.25">
      <c r="C638" s="236"/>
    </row>
    <row r="639" spans="3:3" x14ac:dyDescent="0.25">
      <c r="C639" s="236"/>
    </row>
    <row r="640" spans="3:3" x14ac:dyDescent="0.25">
      <c r="C640" s="236"/>
    </row>
    <row r="641" spans="3:3" x14ac:dyDescent="0.25">
      <c r="C641" s="236"/>
    </row>
    <row r="642" spans="3:3" x14ac:dyDescent="0.25">
      <c r="C642" s="236"/>
    </row>
    <row r="643" spans="3:3" x14ac:dyDescent="0.25">
      <c r="C643" s="236"/>
    </row>
    <row r="644" spans="3:3" x14ac:dyDescent="0.25">
      <c r="C644" s="236"/>
    </row>
    <row r="645" spans="3:3" x14ac:dyDescent="0.25">
      <c r="C645" s="236"/>
    </row>
    <row r="646" spans="3:3" x14ac:dyDescent="0.25">
      <c r="C646" s="236"/>
    </row>
    <row r="647" spans="3:3" x14ac:dyDescent="0.25">
      <c r="C647" s="236"/>
    </row>
    <row r="648" spans="3:3" x14ac:dyDescent="0.25">
      <c r="C648" s="236"/>
    </row>
    <row r="649" spans="3:3" x14ac:dyDescent="0.25">
      <c r="C649" s="236"/>
    </row>
    <row r="650" spans="3:3" x14ac:dyDescent="0.25">
      <c r="C650" s="236"/>
    </row>
    <row r="651" spans="3:3" x14ac:dyDescent="0.25">
      <c r="C651" s="236"/>
    </row>
    <row r="652" spans="3:3" x14ac:dyDescent="0.25">
      <c r="C652" s="236"/>
    </row>
    <row r="653" spans="3:3" x14ac:dyDescent="0.25">
      <c r="C653" s="236"/>
    </row>
    <row r="654" spans="3:3" x14ac:dyDescent="0.25">
      <c r="C654" s="236"/>
    </row>
    <row r="655" spans="3:3" x14ac:dyDescent="0.25">
      <c r="C655" s="236"/>
    </row>
    <row r="656" spans="3:3" x14ac:dyDescent="0.25">
      <c r="C656" s="236"/>
    </row>
    <row r="657" spans="3:3" x14ac:dyDescent="0.25">
      <c r="C657" s="236"/>
    </row>
    <row r="658" spans="3:3" x14ac:dyDescent="0.25">
      <c r="C658" s="236"/>
    </row>
    <row r="659" spans="3:3" x14ac:dyDescent="0.25">
      <c r="C659" s="236"/>
    </row>
    <row r="660" spans="3:3" x14ac:dyDescent="0.25">
      <c r="C660" s="236"/>
    </row>
    <row r="661" spans="3:3" x14ac:dyDescent="0.25">
      <c r="C661" s="236"/>
    </row>
    <row r="662" spans="3:3" x14ac:dyDescent="0.25">
      <c r="C662" s="236"/>
    </row>
    <row r="663" spans="3:3" x14ac:dyDescent="0.25">
      <c r="C663" s="236"/>
    </row>
    <row r="664" spans="3:3" x14ac:dyDescent="0.25">
      <c r="C664" s="236"/>
    </row>
    <row r="665" spans="3:3" x14ac:dyDescent="0.25">
      <c r="C665" s="236"/>
    </row>
    <row r="666" spans="3:3" x14ac:dyDescent="0.25">
      <c r="C666" s="236"/>
    </row>
    <row r="667" spans="3:3" x14ac:dyDescent="0.25">
      <c r="C667" s="236"/>
    </row>
    <row r="668" spans="3:3" x14ac:dyDescent="0.25">
      <c r="C668" s="236"/>
    </row>
    <row r="669" spans="3:3" x14ac:dyDescent="0.25">
      <c r="C669" s="236"/>
    </row>
    <row r="670" spans="3:3" x14ac:dyDescent="0.25">
      <c r="C670" s="236"/>
    </row>
    <row r="671" spans="3:3" x14ac:dyDescent="0.25">
      <c r="C671" s="236"/>
    </row>
    <row r="672" spans="3:3" x14ac:dyDescent="0.25">
      <c r="C672" s="236"/>
    </row>
    <row r="673" spans="3:3" x14ac:dyDescent="0.25">
      <c r="C673" s="236"/>
    </row>
    <row r="674" spans="3:3" x14ac:dyDescent="0.25">
      <c r="C674" s="236"/>
    </row>
    <row r="675" spans="3:3" x14ac:dyDescent="0.25">
      <c r="C675" s="236"/>
    </row>
    <row r="676" spans="3:3" x14ac:dyDescent="0.25">
      <c r="C676" s="236"/>
    </row>
    <row r="677" spans="3:3" x14ac:dyDescent="0.25">
      <c r="C677" s="236"/>
    </row>
    <row r="678" spans="3:3" x14ac:dyDescent="0.25">
      <c r="C678" s="236"/>
    </row>
    <row r="679" spans="3:3" x14ac:dyDescent="0.25">
      <c r="C679" s="236"/>
    </row>
    <row r="680" spans="3:3" x14ac:dyDescent="0.25">
      <c r="C680" s="236"/>
    </row>
    <row r="681" spans="3:3" x14ac:dyDescent="0.25">
      <c r="C681" s="236"/>
    </row>
    <row r="682" spans="3:3" x14ac:dyDescent="0.25">
      <c r="C682" s="236"/>
    </row>
    <row r="683" spans="3:3" x14ac:dyDescent="0.25">
      <c r="C683" s="236"/>
    </row>
    <row r="684" spans="3:3" x14ac:dyDescent="0.25">
      <c r="C684" s="236"/>
    </row>
    <row r="685" spans="3:3" x14ac:dyDescent="0.25">
      <c r="C685" s="236"/>
    </row>
    <row r="686" spans="3:3" x14ac:dyDescent="0.25">
      <c r="C686" s="236"/>
    </row>
    <row r="687" spans="3:3" x14ac:dyDescent="0.25">
      <c r="C687" s="236"/>
    </row>
    <row r="688" spans="3:3" x14ac:dyDescent="0.25">
      <c r="C688" s="236"/>
    </row>
    <row r="689" spans="3:3" x14ac:dyDescent="0.25">
      <c r="C689" s="236"/>
    </row>
    <row r="690" spans="3:3" x14ac:dyDescent="0.25">
      <c r="C690" s="236"/>
    </row>
    <row r="691" spans="3:3" x14ac:dyDescent="0.25">
      <c r="C691" s="236"/>
    </row>
    <row r="692" spans="3:3" x14ac:dyDescent="0.25">
      <c r="C692" s="236"/>
    </row>
    <row r="693" spans="3:3" x14ac:dyDescent="0.25">
      <c r="C693" s="236"/>
    </row>
    <row r="694" spans="3:3" x14ac:dyDescent="0.25">
      <c r="C694" s="236"/>
    </row>
    <row r="695" spans="3:3" x14ac:dyDescent="0.25">
      <c r="C695" s="236"/>
    </row>
    <row r="696" spans="3:3" x14ac:dyDescent="0.25">
      <c r="C696" s="236"/>
    </row>
    <row r="697" spans="3:3" x14ac:dyDescent="0.25">
      <c r="C697" s="236"/>
    </row>
    <row r="698" spans="3:3" x14ac:dyDescent="0.25">
      <c r="C698" s="236"/>
    </row>
    <row r="699" spans="3:3" x14ac:dyDescent="0.25">
      <c r="C699" s="236"/>
    </row>
    <row r="700" spans="3:3" x14ac:dyDescent="0.25">
      <c r="C700" s="236"/>
    </row>
    <row r="701" spans="3:3" x14ac:dyDescent="0.25">
      <c r="C701" s="236"/>
    </row>
    <row r="702" spans="3:3" x14ac:dyDescent="0.25">
      <c r="C702" s="236"/>
    </row>
    <row r="703" spans="3:3" x14ac:dyDescent="0.25">
      <c r="C703" s="236"/>
    </row>
    <row r="704" spans="3:3" x14ac:dyDescent="0.25">
      <c r="C704" s="236"/>
    </row>
    <row r="705" spans="3:3" x14ac:dyDescent="0.25">
      <c r="C705" s="236"/>
    </row>
    <row r="706" spans="3:3" x14ac:dyDescent="0.25">
      <c r="C706" s="236"/>
    </row>
    <row r="707" spans="3:3" x14ac:dyDescent="0.25">
      <c r="C707" s="236"/>
    </row>
    <row r="708" spans="3:3" x14ac:dyDescent="0.25">
      <c r="C708" s="236"/>
    </row>
    <row r="709" spans="3:3" x14ac:dyDescent="0.25">
      <c r="C709" s="236"/>
    </row>
    <row r="710" spans="3:3" x14ac:dyDescent="0.25">
      <c r="C710" s="236"/>
    </row>
    <row r="711" spans="3:3" x14ac:dyDescent="0.25">
      <c r="C711" s="236"/>
    </row>
    <row r="712" spans="3:3" x14ac:dyDescent="0.25">
      <c r="C712" s="236"/>
    </row>
    <row r="713" spans="3:3" x14ac:dyDescent="0.25">
      <c r="C713" s="236"/>
    </row>
    <row r="714" spans="3:3" x14ac:dyDescent="0.25">
      <c r="C714" s="236"/>
    </row>
    <row r="715" spans="3:3" x14ac:dyDescent="0.25">
      <c r="C715" s="236"/>
    </row>
    <row r="716" spans="3:3" x14ac:dyDescent="0.25">
      <c r="C716" s="236"/>
    </row>
    <row r="717" spans="3:3" x14ac:dyDescent="0.25">
      <c r="C717" s="236"/>
    </row>
    <row r="718" spans="3:3" x14ac:dyDescent="0.25">
      <c r="C718" s="236"/>
    </row>
    <row r="719" spans="3:3" x14ac:dyDescent="0.25">
      <c r="C719" s="236"/>
    </row>
    <row r="720" spans="3:3" x14ac:dyDescent="0.25">
      <c r="C720" s="236"/>
    </row>
    <row r="721" spans="3:3" x14ac:dyDescent="0.25">
      <c r="C721" s="236"/>
    </row>
    <row r="722" spans="3:3" x14ac:dyDescent="0.25">
      <c r="C722" s="236"/>
    </row>
    <row r="723" spans="3:3" x14ac:dyDescent="0.25">
      <c r="C723" s="236"/>
    </row>
    <row r="724" spans="3:3" x14ac:dyDescent="0.25">
      <c r="C724" s="236"/>
    </row>
    <row r="725" spans="3:3" x14ac:dyDescent="0.25">
      <c r="C725" s="236"/>
    </row>
    <row r="726" spans="3:3" x14ac:dyDescent="0.25">
      <c r="C726" s="236"/>
    </row>
    <row r="727" spans="3:3" x14ac:dyDescent="0.25">
      <c r="C727" s="236"/>
    </row>
    <row r="728" spans="3:3" x14ac:dyDescent="0.25">
      <c r="C728" s="236"/>
    </row>
    <row r="729" spans="3:3" x14ac:dyDescent="0.25">
      <c r="C729" s="236"/>
    </row>
    <row r="730" spans="3:3" x14ac:dyDescent="0.25">
      <c r="C730" s="236"/>
    </row>
    <row r="731" spans="3:3" x14ac:dyDescent="0.25">
      <c r="C731" s="236"/>
    </row>
    <row r="732" spans="3:3" x14ac:dyDescent="0.25">
      <c r="C732" s="236"/>
    </row>
    <row r="733" spans="3:3" x14ac:dyDescent="0.25">
      <c r="C733" s="236"/>
    </row>
    <row r="734" spans="3:3" x14ac:dyDescent="0.25">
      <c r="C734" s="236"/>
    </row>
    <row r="735" spans="3:3" x14ac:dyDescent="0.25">
      <c r="C735" s="236"/>
    </row>
    <row r="736" spans="3:3" x14ac:dyDescent="0.25">
      <c r="C736" s="236"/>
    </row>
    <row r="737" spans="3:3" x14ac:dyDescent="0.25">
      <c r="C737" s="236"/>
    </row>
    <row r="738" spans="3:3" x14ac:dyDescent="0.25">
      <c r="C738" s="236"/>
    </row>
    <row r="739" spans="3:3" x14ac:dyDescent="0.25">
      <c r="C739" s="236"/>
    </row>
    <row r="740" spans="3:3" x14ac:dyDescent="0.25">
      <c r="C740" s="236"/>
    </row>
    <row r="741" spans="3:3" x14ac:dyDescent="0.25">
      <c r="C741" s="236"/>
    </row>
    <row r="742" spans="3:3" x14ac:dyDescent="0.25">
      <c r="C742" s="236"/>
    </row>
    <row r="743" spans="3:3" x14ac:dyDescent="0.25">
      <c r="C743" s="236"/>
    </row>
    <row r="744" spans="3:3" x14ac:dyDescent="0.25">
      <c r="C744" s="236"/>
    </row>
    <row r="745" spans="3:3" x14ac:dyDescent="0.25">
      <c r="C745" s="236"/>
    </row>
    <row r="746" spans="3:3" x14ac:dyDescent="0.25">
      <c r="C746" s="236"/>
    </row>
    <row r="747" spans="3:3" x14ac:dyDescent="0.25">
      <c r="C747" s="236"/>
    </row>
    <row r="748" spans="3:3" x14ac:dyDescent="0.25">
      <c r="C748" s="236"/>
    </row>
    <row r="749" spans="3:3" x14ac:dyDescent="0.25">
      <c r="C749" s="236"/>
    </row>
    <row r="750" spans="3:3" x14ac:dyDescent="0.25">
      <c r="C750" s="236"/>
    </row>
    <row r="751" spans="3:3" x14ac:dyDescent="0.25">
      <c r="C751" s="236"/>
    </row>
    <row r="752" spans="3:3" x14ac:dyDescent="0.25">
      <c r="C752" s="236"/>
    </row>
    <row r="753" spans="3:3" x14ac:dyDescent="0.25">
      <c r="C753" s="236"/>
    </row>
    <row r="754" spans="3:3" x14ac:dyDescent="0.25">
      <c r="C754" s="236"/>
    </row>
    <row r="755" spans="3:3" x14ac:dyDescent="0.25">
      <c r="C755" s="236"/>
    </row>
    <row r="756" spans="3:3" x14ac:dyDescent="0.25">
      <c r="C756" s="236"/>
    </row>
    <row r="757" spans="3:3" x14ac:dyDescent="0.25">
      <c r="C757" s="236"/>
    </row>
    <row r="758" spans="3:3" x14ac:dyDescent="0.25">
      <c r="C758" s="236"/>
    </row>
    <row r="759" spans="3:3" x14ac:dyDescent="0.25">
      <c r="C759" s="236"/>
    </row>
    <row r="760" spans="3:3" x14ac:dyDescent="0.25">
      <c r="C760" s="236"/>
    </row>
    <row r="761" spans="3:3" x14ac:dyDescent="0.25">
      <c r="C761" s="236"/>
    </row>
    <row r="762" spans="3:3" x14ac:dyDescent="0.25">
      <c r="C762" s="236"/>
    </row>
    <row r="763" spans="3:3" x14ac:dyDescent="0.25">
      <c r="C763" s="236"/>
    </row>
    <row r="764" spans="3:3" x14ac:dyDescent="0.25">
      <c r="C764" s="236"/>
    </row>
    <row r="765" spans="3:3" x14ac:dyDescent="0.25">
      <c r="C765" s="236"/>
    </row>
    <row r="766" spans="3:3" x14ac:dyDescent="0.25">
      <c r="C766" s="236"/>
    </row>
    <row r="767" spans="3:3" x14ac:dyDescent="0.25">
      <c r="C767" s="236"/>
    </row>
    <row r="768" spans="3:3" x14ac:dyDescent="0.25">
      <c r="C768" s="236"/>
    </row>
    <row r="769" spans="3:3" x14ac:dyDescent="0.25">
      <c r="C769" s="236"/>
    </row>
    <row r="770" spans="3:3" x14ac:dyDescent="0.25">
      <c r="C770" s="236"/>
    </row>
    <row r="771" spans="3:3" x14ac:dyDescent="0.25">
      <c r="C771" s="236"/>
    </row>
    <row r="772" spans="3:3" x14ac:dyDescent="0.25">
      <c r="C772" s="236"/>
    </row>
    <row r="773" spans="3:3" x14ac:dyDescent="0.25">
      <c r="C773" s="236"/>
    </row>
    <row r="774" spans="3:3" x14ac:dyDescent="0.25">
      <c r="C774" s="236"/>
    </row>
    <row r="775" spans="3:3" x14ac:dyDescent="0.25">
      <c r="C775" s="236"/>
    </row>
    <row r="776" spans="3:3" x14ac:dyDescent="0.25">
      <c r="C776" s="236"/>
    </row>
    <row r="777" spans="3:3" x14ac:dyDescent="0.25">
      <c r="C777" s="236"/>
    </row>
    <row r="778" spans="3:3" x14ac:dyDescent="0.25">
      <c r="C778" s="236"/>
    </row>
    <row r="779" spans="3:3" x14ac:dyDescent="0.25">
      <c r="C779" s="236"/>
    </row>
    <row r="780" spans="3:3" x14ac:dyDescent="0.25">
      <c r="C780" s="236"/>
    </row>
    <row r="781" spans="3:3" x14ac:dyDescent="0.25">
      <c r="C781" s="236"/>
    </row>
    <row r="782" spans="3:3" x14ac:dyDescent="0.25">
      <c r="C782" s="236"/>
    </row>
    <row r="783" spans="3:3" x14ac:dyDescent="0.25">
      <c r="C783" s="236"/>
    </row>
    <row r="784" spans="3:3" x14ac:dyDescent="0.25">
      <c r="C784" s="236"/>
    </row>
    <row r="785" spans="3:3" x14ac:dyDescent="0.25">
      <c r="C785" s="236"/>
    </row>
    <row r="786" spans="3:3" x14ac:dyDescent="0.25">
      <c r="C786" s="236"/>
    </row>
  </sheetData>
  <mergeCells count="77">
    <mergeCell ref="B8:N8"/>
    <mergeCell ref="B5:O5"/>
    <mergeCell ref="B6:N6"/>
    <mergeCell ref="B1:O1"/>
    <mergeCell ref="B2:O2"/>
    <mergeCell ref="B3:O3"/>
    <mergeCell ref="B4:O4"/>
    <mergeCell ref="B7:O7"/>
    <mergeCell ref="A18:O18"/>
    <mergeCell ref="B9:O9"/>
    <mergeCell ref="B10:N10"/>
    <mergeCell ref="B11:O11"/>
    <mergeCell ref="B12:N12"/>
    <mergeCell ref="B13:O13"/>
    <mergeCell ref="B14:N14"/>
    <mergeCell ref="B15:O15"/>
    <mergeCell ref="B16:N16"/>
    <mergeCell ref="E21:F21"/>
    <mergeCell ref="A20:A22"/>
    <mergeCell ref="I20:K20"/>
    <mergeCell ref="M20:O20"/>
    <mergeCell ref="I21:J21"/>
    <mergeCell ref="G21:G22"/>
    <mergeCell ref="C20:C22"/>
    <mergeCell ref="O21:O22"/>
    <mergeCell ref="E20:G20"/>
    <mergeCell ref="M21:N21"/>
    <mergeCell ref="H20:H22"/>
    <mergeCell ref="D20:D22"/>
    <mergeCell ref="B20:B22"/>
    <mergeCell ref="L20:L22"/>
    <mergeCell ref="K21:K22"/>
    <mergeCell ref="B64:B66"/>
    <mergeCell ref="C194:C197"/>
    <mergeCell ref="B68:B70"/>
    <mergeCell ref="B72:B74"/>
    <mergeCell ref="B76:O76"/>
    <mergeCell ref="B94:O94"/>
    <mergeCell ref="B84:O84"/>
    <mergeCell ref="B79:B80"/>
    <mergeCell ref="C168:C172"/>
    <mergeCell ref="C156:C159"/>
    <mergeCell ref="C148:C151"/>
    <mergeCell ref="C160:C163"/>
    <mergeCell ref="C181:C184"/>
    <mergeCell ref="C185:C188"/>
    <mergeCell ref="B81:B82"/>
    <mergeCell ref="C325:C328"/>
    <mergeCell ref="C164:C167"/>
    <mergeCell ref="C173:C176"/>
    <mergeCell ref="C177:C180"/>
    <mergeCell ref="C323:C324"/>
    <mergeCell ref="B258:O258"/>
    <mergeCell ref="B318:O318"/>
    <mergeCell ref="C232:C235"/>
    <mergeCell ref="B252:O252"/>
    <mergeCell ref="C315:C316"/>
    <mergeCell ref="C214:C217"/>
    <mergeCell ref="C222:C225"/>
    <mergeCell ref="C198:C201"/>
    <mergeCell ref="C202:C205"/>
    <mergeCell ref="C218:C221"/>
    <mergeCell ref="C206:C209"/>
    <mergeCell ref="C226:C227"/>
    <mergeCell ref="C228:C231"/>
    <mergeCell ref="C236:C239"/>
    <mergeCell ref="C189:C193"/>
    <mergeCell ref="C210:C213"/>
    <mergeCell ref="B60:B62"/>
    <mergeCell ref="B44:B46"/>
    <mergeCell ref="B23:O23"/>
    <mergeCell ref="B48:B50"/>
    <mergeCell ref="B31:B33"/>
    <mergeCell ref="B52:B54"/>
    <mergeCell ref="B39:B42"/>
    <mergeCell ref="B35:B37"/>
    <mergeCell ref="B56:B58"/>
  </mergeCells>
  <pageMargins left="1.1811023622047245" right="0.39370078740157483" top="0.78740157480314965" bottom="0.78740157480314965" header="0.31496062992125984" footer="0.31496062992125984"/>
  <pageSetup paperSize="9" scale="90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5"/>
  <sheetViews>
    <sheetView showZeros="0" topLeftCell="A4" workbookViewId="0">
      <selection activeCell="S13" sqref="S13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118"/>
      <c r="C1" s="692" t="s">
        <v>328</v>
      </c>
      <c r="D1" s="692"/>
      <c r="E1" s="692"/>
      <c r="F1" s="692"/>
      <c r="G1" s="692"/>
      <c r="H1" s="692"/>
      <c r="I1" s="692"/>
      <c r="J1" s="692"/>
      <c r="K1" s="692"/>
      <c r="L1" s="692"/>
      <c r="M1" s="692"/>
      <c r="N1" s="692"/>
      <c r="O1" s="692"/>
    </row>
    <row r="2" spans="1:17" x14ac:dyDescent="0.25">
      <c r="B2" s="118"/>
      <c r="C2" s="692" t="s">
        <v>447</v>
      </c>
      <c r="D2" s="692"/>
      <c r="E2" s="692"/>
      <c r="F2" s="692"/>
      <c r="G2" s="692"/>
      <c r="H2" s="692"/>
      <c r="I2" s="692"/>
      <c r="J2" s="692"/>
      <c r="K2" s="692"/>
      <c r="L2" s="692"/>
      <c r="M2" s="692"/>
      <c r="N2" s="692"/>
      <c r="O2" s="692"/>
    </row>
    <row r="3" spans="1:17" x14ac:dyDescent="0.25">
      <c r="B3" s="118"/>
      <c r="C3" s="692" t="s">
        <v>505</v>
      </c>
      <c r="D3" s="692"/>
      <c r="E3" s="692"/>
      <c r="F3" s="692"/>
      <c r="G3" s="692"/>
      <c r="H3" s="692"/>
      <c r="I3" s="692"/>
      <c r="J3" s="692"/>
      <c r="K3" s="692"/>
      <c r="L3" s="692"/>
      <c r="M3" s="692"/>
      <c r="N3" s="692"/>
      <c r="O3" s="692"/>
    </row>
    <row r="4" spans="1:17" x14ac:dyDescent="0.25">
      <c r="B4" s="118"/>
      <c r="C4" s="692" t="s">
        <v>344</v>
      </c>
      <c r="D4" s="692"/>
      <c r="E4" s="692"/>
      <c r="F4" s="692"/>
      <c r="G4" s="692"/>
      <c r="H4" s="692"/>
      <c r="I4" s="692"/>
      <c r="J4" s="692"/>
      <c r="K4" s="692"/>
      <c r="L4" s="692"/>
      <c r="M4" s="692"/>
      <c r="N4" s="692"/>
      <c r="O4" s="692"/>
    </row>
    <row r="5" spans="1:17" x14ac:dyDescent="0.25">
      <c r="B5" s="118"/>
      <c r="C5" s="467" t="s">
        <v>519</v>
      </c>
      <c r="D5" s="467"/>
      <c r="E5" s="467"/>
      <c r="F5" s="467"/>
      <c r="G5" s="467"/>
      <c r="H5" s="467"/>
      <c r="I5" s="467"/>
      <c r="J5" s="467"/>
      <c r="K5" s="467"/>
      <c r="L5" s="467"/>
      <c r="M5" s="467"/>
      <c r="N5" s="467"/>
      <c r="O5" s="467"/>
    </row>
    <row r="6" spans="1:17" x14ac:dyDescent="0.25">
      <c r="B6" s="118"/>
      <c r="C6" s="467" t="s">
        <v>538</v>
      </c>
      <c r="D6" s="467"/>
      <c r="E6" s="467"/>
      <c r="F6" s="467"/>
      <c r="G6" s="467"/>
      <c r="H6" s="467"/>
      <c r="I6" s="467"/>
      <c r="J6" s="467"/>
      <c r="K6" s="467"/>
      <c r="L6" s="467"/>
      <c r="M6" s="467"/>
      <c r="N6" s="467"/>
      <c r="O6" s="467"/>
    </row>
    <row r="7" spans="1:17" x14ac:dyDescent="0.25">
      <c r="B7" s="118"/>
      <c r="C7" s="521" t="s">
        <v>548</v>
      </c>
      <c r="D7" s="521"/>
      <c r="E7" s="521"/>
      <c r="F7" s="521"/>
      <c r="G7" s="521"/>
      <c r="H7" s="521"/>
      <c r="I7" s="521"/>
      <c r="J7" s="521"/>
      <c r="K7" s="521"/>
      <c r="L7" s="521"/>
      <c r="M7" s="521"/>
      <c r="N7" s="521"/>
      <c r="O7" s="521"/>
    </row>
    <row r="8" spans="1:17" x14ac:dyDescent="0.25">
      <c r="B8" s="118"/>
      <c r="C8" s="521" t="s">
        <v>600</v>
      </c>
      <c r="D8" s="521"/>
      <c r="E8" s="521"/>
      <c r="F8" s="521"/>
      <c r="G8" s="521"/>
      <c r="H8" s="521"/>
      <c r="I8" s="521"/>
      <c r="J8" s="521"/>
      <c r="K8" s="521"/>
      <c r="L8" s="521"/>
      <c r="M8" s="521"/>
      <c r="N8" s="521"/>
      <c r="O8" s="521"/>
    </row>
    <row r="9" spans="1:17" x14ac:dyDescent="0.25">
      <c r="B9" s="118"/>
      <c r="C9" s="552" t="s">
        <v>586</v>
      </c>
      <c r="D9" s="552"/>
      <c r="E9" s="552"/>
      <c r="F9" s="552"/>
      <c r="G9" s="552"/>
      <c r="H9" s="552"/>
      <c r="I9" s="552"/>
      <c r="J9" s="552"/>
      <c r="K9" s="552"/>
      <c r="L9" s="552"/>
      <c r="M9" s="552"/>
      <c r="N9" s="552"/>
      <c r="O9" s="552"/>
    </row>
    <row r="10" spans="1:17" ht="15" customHeight="1" x14ac:dyDescent="0.25">
      <c r="B10" s="118"/>
      <c r="C10" s="552" t="s">
        <v>609</v>
      </c>
      <c r="D10" s="552"/>
      <c r="E10" s="552"/>
      <c r="F10" s="552"/>
      <c r="G10" s="552"/>
      <c r="H10" s="552"/>
      <c r="I10" s="552"/>
      <c r="J10" s="552"/>
      <c r="K10" s="552"/>
      <c r="L10" s="552"/>
      <c r="M10" s="552"/>
      <c r="N10" s="552"/>
      <c r="O10" s="552"/>
    </row>
    <row r="11" spans="1:17" x14ac:dyDescent="0.25">
      <c r="C11" s="119"/>
      <c r="D11" s="120"/>
      <c r="E11" s="119"/>
      <c r="F11" s="119"/>
      <c r="G11" s="119"/>
      <c r="H11" s="119"/>
      <c r="I11" s="119"/>
      <c r="J11" s="119"/>
      <c r="K11" s="119"/>
      <c r="L11" s="119"/>
      <c r="M11" s="119"/>
      <c r="N11" s="119"/>
      <c r="O11" s="120"/>
    </row>
    <row r="12" spans="1:17" ht="30.75" customHeight="1" x14ac:dyDescent="0.25">
      <c r="A12" s="583" t="s">
        <v>465</v>
      </c>
      <c r="B12" s="583"/>
      <c r="C12" s="583"/>
      <c r="D12" s="583"/>
      <c r="E12" s="583"/>
      <c r="F12" s="583"/>
      <c r="G12" s="583"/>
      <c r="H12" s="583"/>
      <c r="I12" s="583"/>
      <c r="J12" s="583"/>
      <c r="K12" s="583"/>
      <c r="L12" s="583"/>
      <c r="M12" s="583"/>
      <c r="N12" s="583"/>
      <c r="O12" s="583"/>
    </row>
    <row r="13" spans="1:17" ht="17.25" customHeight="1" x14ac:dyDescent="0.25">
      <c r="A13" s="58"/>
      <c r="B13" s="58"/>
      <c r="C13" s="58"/>
      <c r="D13" s="95"/>
      <c r="E13" s="95"/>
      <c r="F13" s="95"/>
      <c r="G13" s="95"/>
      <c r="H13" s="95"/>
      <c r="I13" s="95"/>
      <c r="J13" s="95"/>
      <c r="K13" s="95"/>
      <c r="L13" s="95"/>
      <c r="M13" s="95"/>
      <c r="N13" s="95"/>
      <c r="O13" s="4" t="s">
        <v>406</v>
      </c>
    </row>
    <row r="14" spans="1:17" x14ac:dyDescent="0.25">
      <c r="A14" s="691" t="s">
        <v>5</v>
      </c>
      <c r="B14" s="586" t="s">
        <v>325</v>
      </c>
      <c r="C14" s="586" t="s">
        <v>54</v>
      </c>
      <c r="D14" s="610" t="s">
        <v>336</v>
      </c>
      <c r="E14" s="619" t="s">
        <v>194</v>
      </c>
      <c r="F14" s="619"/>
      <c r="G14" s="619"/>
      <c r="H14" s="587" t="s">
        <v>338</v>
      </c>
      <c r="I14" s="625" t="s">
        <v>194</v>
      </c>
      <c r="J14" s="625"/>
      <c r="K14" s="625"/>
      <c r="L14" s="603" t="s">
        <v>0</v>
      </c>
      <c r="M14" s="603" t="s">
        <v>194</v>
      </c>
      <c r="N14" s="603"/>
      <c r="O14" s="603"/>
    </row>
    <row r="15" spans="1:17" x14ac:dyDescent="0.25">
      <c r="A15" s="691"/>
      <c r="B15" s="586"/>
      <c r="C15" s="586"/>
      <c r="D15" s="610"/>
      <c r="E15" s="619" t="s">
        <v>1</v>
      </c>
      <c r="F15" s="619"/>
      <c r="G15" s="610" t="s">
        <v>2</v>
      </c>
      <c r="H15" s="587"/>
      <c r="I15" s="625" t="s">
        <v>1</v>
      </c>
      <c r="J15" s="625"/>
      <c r="K15" s="587" t="s">
        <v>2</v>
      </c>
      <c r="L15" s="603"/>
      <c r="M15" s="603" t="s">
        <v>1</v>
      </c>
      <c r="N15" s="603"/>
      <c r="O15" s="586" t="s">
        <v>2</v>
      </c>
      <c r="Q15" s="121"/>
    </row>
    <row r="16" spans="1:17" ht="29.25" customHeight="1" x14ac:dyDescent="0.25">
      <c r="A16" s="691"/>
      <c r="B16" s="586"/>
      <c r="C16" s="586"/>
      <c r="D16" s="610"/>
      <c r="E16" s="139" t="s">
        <v>3</v>
      </c>
      <c r="F16" s="138" t="s">
        <v>4</v>
      </c>
      <c r="G16" s="610"/>
      <c r="H16" s="587"/>
      <c r="I16" s="140" t="s">
        <v>3</v>
      </c>
      <c r="J16" s="135" t="s">
        <v>4</v>
      </c>
      <c r="K16" s="587"/>
      <c r="L16" s="603"/>
      <c r="M16" s="136" t="s">
        <v>3</v>
      </c>
      <c r="N16" s="134" t="s">
        <v>4</v>
      </c>
      <c r="O16" s="586"/>
      <c r="P16" s="70" t="s">
        <v>305</v>
      </c>
      <c r="Q16" s="71"/>
    </row>
    <row r="17" spans="1:17" ht="15.95" customHeight="1" x14ac:dyDescent="0.25">
      <c r="A17" s="13" t="s">
        <v>71</v>
      </c>
      <c r="B17" s="600" t="s">
        <v>59</v>
      </c>
      <c r="C17" s="601"/>
      <c r="D17" s="601"/>
      <c r="E17" s="601"/>
      <c r="F17" s="601"/>
      <c r="G17" s="601"/>
      <c r="H17" s="601"/>
      <c r="I17" s="601"/>
      <c r="J17" s="601"/>
      <c r="K17" s="601"/>
      <c r="L17" s="601"/>
      <c r="M17" s="601"/>
      <c r="N17" s="601"/>
      <c r="O17" s="602"/>
      <c r="P17" s="70" t="s">
        <v>306</v>
      </c>
      <c r="Q17" s="71"/>
    </row>
    <row r="18" spans="1:17" ht="15" customHeight="1" x14ac:dyDescent="0.25">
      <c r="A18" s="13" t="s">
        <v>182</v>
      </c>
      <c r="B18" s="12" t="s">
        <v>20</v>
      </c>
      <c r="C18" s="15" t="s">
        <v>31</v>
      </c>
      <c r="D18" s="16">
        <f>E18+G18</f>
        <v>116.7</v>
      </c>
      <c r="E18" s="16">
        <v>112.4</v>
      </c>
      <c r="F18" s="16"/>
      <c r="G18" s="16">
        <v>4.3</v>
      </c>
      <c r="H18" s="10">
        <f>I18+K18</f>
        <v>19.5</v>
      </c>
      <c r="I18" s="10">
        <v>20.9</v>
      </c>
      <c r="J18" s="10"/>
      <c r="K18" s="10">
        <v>-1.4</v>
      </c>
      <c r="L18" s="12">
        <f>M18+O18</f>
        <v>136.20000000000002</v>
      </c>
      <c r="M18" s="12">
        <f>E18+I18</f>
        <v>133.30000000000001</v>
      </c>
      <c r="N18" s="12">
        <f>F18+J18</f>
        <v>0</v>
      </c>
      <c r="O18" s="12">
        <f>G18+K18</f>
        <v>2.9</v>
      </c>
      <c r="P18" s="70" t="s">
        <v>307</v>
      </c>
      <c r="Q18" s="71"/>
    </row>
    <row r="19" spans="1:17" ht="15.95" customHeight="1" x14ac:dyDescent="0.25">
      <c r="A19" s="20" t="s">
        <v>72</v>
      </c>
      <c r="B19" s="21" t="s">
        <v>175</v>
      </c>
      <c r="C19" s="28"/>
      <c r="D19" s="23">
        <f>D18</f>
        <v>116.7</v>
      </c>
      <c r="E19" s="23">
        <f>E18</f>
        <v>112.4</v>
      </c>
      <c r="F19" s="23">
        <f>F18</f>
        <v>0</v>
      </c>
      <c r="G19" s="23">
        <f>G18</f>
        <v>4.3</v>
      </c>
      <c r="H19" s="24">
        <f t="shared" ref="H19:O19" si="0">H18</f>
        <v>19.5</v>
      </c>
      <c r="I19" s="24">
        <f t="shared" si="0"/>
        <v>20.9</v>
      </c>
      <c r="J19" s="24">
        <f t="shared" si="0"/>
        <v>0</v>
      </c>
      <c r="K19" s="24">
        <f t="shared" si="0"/>
        <v>-1.4</v>
      </c>
      <c r="L19" s="21">
        <f t="shared" si="0"/>
        <v>136.20000000000002</v>
      </c>
      <c r="M19" s="21">
        <f t="shared" si="0"/>
        <v>133.30000000000001</v>
      </c>
      <c r="N19" s="21">
        <f t="shared" si="0"/>
        <v>0</v>
      </c>
      <c r="O19" s="21">
        <f t="shared" si="0"/>
        <v>2.9</v>
      </c>
      <c r="P19" s="70" t="s">
        <v>308</v>
      </c>
      <c r="Q19" s="71"/>
    </row>
    <row r="20" spans="1:17" ht="15.95" customHeight="1" x14ac:dyDescent="0.25">
      <c r="A20" s="13" t="s">
        <v>73</v>
      </c>
      <c r="B20" s="600" t="s">
        <v>63</v>
      </c>
      <c r="C20" s="601"/>
      <c r="D20" s="601"/>
      <c r="E20" s="601"/>
      <c r="F20" s="601"/>
      <c r="G20" s="601"/>
      <c r="H20" s="601"/>
      <c r="I20" s="601"/>
      <c r="J20" s="601"/>
      <c r="K20" s="601"/>
      <c r="L20" s="601"/>
      <c r="M20" s="601"/>
      <c r="N20" s="601"/>
      <c r="O20" s="602"/>
      <c r="P20" s="70" t="s">
        <v>311</v>
      </c>
      <c r="Q20" s="71">
        <f>L18</f>
        <v>136.20000000000002</v>
      </c>
    </row>
    <row r="21" spans="1:17" ht="15" customHeight="1" x14ac:dyDescent="0.25">
      <c r="A21" s="13" t="s">
        <v>74</v>
      </c>
      <c r="B21" s="12" t="s">
        <v>20</v>
      </c>
      <c r="C21" s="15" t="s">
        <v>32</v>
      </c>
      <c r="D21" s="16">
        <f>E21+G21</f>
        <v>34.9</v>
      </c>
      <c r="E21" s="16">
        <v>34.9</v>
      </c>
      <c r="F21" s="16"/>
      <c r="G21" s="16"/>
      <c r="H21" s="10">
        <f>I21+K21</f>
        <v>0</v>
      </c>
      <c r="I21" s="10"/>
      <c r="J21" s="10"/>
      <c r="K21" s="10"/>
      <c r="L21" s="12">
        <f>M21+O21</f>
        <v>34.9</v>
      </c>
      <c r="M21" s="12">
        <f>E21+I21</f>
        <v>34.9</v>
      </c>
      <c r="N21" s="12">
        <f>F21+J21</f>
        <v>0</v>
      </c>
      <c r="O21" s="12">
        <f>G21+K21</f>
        <v>0</v>
      </c>
      <c r="P21" s="70" t="s">
        <v>309</v>
      </c>
      <c r="Q21" s="71">
        <f>SUM(I26:I36)</f>
        <v>0</v>
      </c>
    </row>
    <row r="22" spans="1:17" ht="15.95" customHeight="1" x14ac:dyDescent="0.25">
      <c r="A22" s="20" t="s">
        <v>75</v>
      </c>
      <c r="B22" s="21" t="s">
        <v>176</v>
      </c>
      <c r="C22" s="28"/>
      <c r="D22" s="23">
        <f>D21</f>
        <v>34.9</v>
      </c>
      <c r="E22" s="23">
        <f>E21</f>
        <v>34.9</v>
      </c>
      <c r="F22" s="23">
        <f>F21</f>
        <v>0</v>
      </c>
      <c r="G22" s="23">
        <f>G21</f>
        <v>0</v>
      </c>
      <c r="H22" s="24">
        <f t="shared" ref="H22:O22" si="1">H21</f>
        <v>0</v>
      </c>
      <c r="I22" s="24">
        <f t="shared" si="1"/>
        <v>0</v>
      </c>
      <c r="J22" s="24">
        <f t="shared" si="1"/>
        <v>0</v>
      </c>
      <c r="K22" s="24">
        <f t="shared" si="1"/>
        <v>0</v>
      </c>
      <c r="L22" s="21">
        <f t="shared" si="1"/>
        <v>34.9</v>
      </c>
      <c r="M22" s="21">
        <f t="shared" si="1"/>
        <v>34.9</v>
      </c>
      <c r="N22" s="21">
        <f t="shared" si="1"/>
        <v>0</v>
      </c>
      <c r="O22" s="21">
        <f t="shared" si="1"/>
        <v>0</v>
      </c>
      <c r="P22" s="70" t="s">
        <v>310</v>
      </c>
      <c r="Q22" s="71">
        <f>L21</f>
        <v>34.9</v>
      </c>
    </row>
    <row r="23" spans="1:17" ht="15.95" customHeight="1" x14ac:dyDescent="0.25">
      <c r="A23" s="122" t="s">
        <v>76</v>
      </c>
      <c r="B23" s="152" t="s">
        <v>172</v>
      </c>
      <c r="C23" s="153"/>
      <c r="D23" s="47">
        <f>D19+D22</f>
        <v>151.6</v>
      </c>
      <c r="E23" s="47">
        <f>E19+E22</f>
        <v>147.30000000000001</v>
      </c>
      <c r="F23" s="47">
        <f>F19+F22</f>
        <v>0</v>
      </c>
      <c r="G23" s="47">
        <f>G19+G22</f>
        <v>4.3</v>
      </c>
      <c r="H23" s="48">
        <f t="shared" ref="H23:O23" si="2">H19+H22</f>
        <v>19.5</v>
      </c>
      <c r="I23" s="48">
        <f t="shared" si="2"/>
        <v>20.9</v>
      </c>
      <c r="J23" s="48">
        <f t="shared" si="2"/>
        <v>0</v>
      </c>
      <c r="K23" s="48">
        <f t="shared" si="2"/>
        <v>-1.4</v>
      </c>
      <c r="L23" s="49">
        <f t="shared" si="2"/>
        <v>171.10000000000002</v>
      </c>
      <c r="M23" s="49">
        <f t="shared" si="2"/>
        <v>168.20000000000002</v>
      </c>
      <c r="N23" s="49">
        <f t="shared" si="2"/>
        <v>0</v>
      </c>
      <c r="O23" s="49">
        <f t="shared" si="2"/>
        <v>2.9</v>
      </c>
      <c r="P23" s="70" t="s">
        <v>312</v>
      </c>
      <c r="Q23" s="71">
        <f>SUM(I72:I85)</f>
        <v>0</v>
      </c>
    </row>
    <row r="24" spans="1:17" ht="15" customHeight="1" x14ac:dyDescent="0.25">
      <c r="A24" s="106" t="s">
        <v>173</v>
      </c>
      <c r="B24" s="123"/>
      <c r="C24" s="124"/>
      <c r="D24" s="123"/>
      <c r="E24" s="123"/>
      <c r="F24" s="108"/>
      <c r="G24" s="108"/>
      <c r="H24" s="108"/>
      <c r="I24" s="108"/>
      <c r="J24" s="108"/>
      <c r="K24" s="108"/>
      <c r="L24" s="108"/>
      <c r="M24" s="108"/>
      <c r="N24" s="108"/>
      <c r="P24" s="70" t="s">
        <v>313</v>
      </c>
      <c r="Q24" s="71">
        <f>SUM(I43:I69)</f>
        <v>0</v>
      </c>
    </row>
    <row r="25" spans="1:17" x14ac:dyDescent="0.25">
      <c r="A25" s="106"/>
      <c r="B25" s="6"/>
      <c r="C25" s="109"/>
      <c r="D25" s="6"/>
      <c r="E25" s="6"/>
      <c r="F25" s="110"/>
      <c r="G25" s="6"/>
      <c r="H25" s="6"/>
      <c r="I25" s="6"/>
      <c r="J25" s="6"/>
      <c r="K25" s="6"/>
      <c r="L25" s="6"/>
      <c r="M25" s="6"/>
      <c r="N25" s="6"/>
      <c r="P25" s="70" t="s">
        <v>314</v>
      </c>
      <c r="Q25" s="71">
        <f>SUM(I88:I91)</f>
        <v>0</v>
      </c>
    </row>
    <row r="26" spans="1:17" x14ac:dyDescent="0.25">
      <c r="A26" s="6"/>
      <c r="B26" s="6"/>
      <c r="C26" s="52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75" t="s">
        <v>172</v>
      </c>
      <c r="Q26" s="76">
        <f>SUM(Q16:Q25)</f>
        <v>171.10000000000002</v>
      </c>
    </row>
    <row r="27" spans="1:17" x14ac:dyDescent="0.25">
      <c r="A27" s="6"/>
      <c r="B27" s="6"/>
      <c r="C27" s="52"/>
      <c r="D27" s="6"/>
      <c r="E27" s="6"/>
      <c r="F27" s="6"/>
      <c r="G27" s="6"/>
      <c r="H27" s="6"/>
      <c r="I27" s="6"/>
      <c r="J27" s="6" t="s">
        <v>433</v>
      </c>
      <c r="K27" s="6"/>
      <c r="L27" s="6"/>
      <c r="M27" s="6"/>
      <c r="N27" s="6"/>
      <c r="P27" s="77"/>
      <c r="Q27" s="77"/>
    </row>
    <row r="28" spans="1:17" x14ac:dyDescent="0.25">
      <c r="A28" s="6"/>
      <c r="B28" s="6"/>
      <c r="C28" s="52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P28" s="77"/>
      <c r="Q28" s="77">
        <f>Q26-L23</f>
        <v>0</v>
      </c>
    </row>
    <row r="29" spans="1:17" x14ac:dyDescent="0.25">
      <c r="A29" s="6"/>
      <c r="B29" s="6"/>
      <c r="C29" s="52"/>
      <c r="D29" s="6"/>
      <c r="E29" s="6"/>
      <c r="F29" s="6"/>
      <c r="G29" s="6"/>
      <c r="H29" s="6"/>
      <c r="I29" s="6"/>
      <c r="J29" s="6"/>
      <c r="K29" s="6"/>
      <c r="L29" s="6"/>
      <c r="M29" s="6"/>
      <c r="N29" s="6"/>
    </row>
    <row r="30" spans="1:17" x14ac:dyDescent="0.25">
      <c r="A30" s="6"/>
      <c r="B30" s="6"/>
      <c r="C30" s="52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Q30" s="2">
        <f>L23-Q26</f>
        <v>0</v>
      </c>
    </row>
    <row r="31" spans="1:17" x14ac:dyDescent="0.25">
      <c r="A31" s="6"/>
      <c r="B31" s="6"/>
      <c r="C31" s="52"/>
      <c r="D31" s="6"/>
      <c r="E31" s="6"/>
      <c r="F31" s="6"/>
      <c r="G31" s="6" t="s">
        <v>173</v>
      </c>
      <c r="H31" s="6"/>
      <c r="I31" s="6"/>
      <c r="J31" s="6"/>
      <c r="K31" s="6"/>
      <c r="L31" s="6"/>
      <c r="M31" s="6"/>
      <c r="N31" s="6"/>
    </row>
    <row r="32" spans="1:17" x14ac:dyDescent="0.25">
      <c r="A32" s="6"/>
      <c r="B32" s="6"/>
      <c r="C32" s="52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</row>
    <row r="33" spans="1:14" x14ac:dyDescent="0.25">
      <c r="A33" s="6"/>
      <c r="B33" s="6"/>
      <c r="C33" s="52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</row>
    <row r="34" spans="1:14" x14ac:dyDescent="0.25">
      <c r="A34" s="6"/>
      <c r="B34" s="6"/>
      <c r="C34" s="52"/>
      <c r="D34" s="6"/>
      <c r="E34" s="6"/>
      <c r="F34" s="6"/>
      <c r="G34" s="6"/>
      <c r="H34" s="6"/>
      <c r="I34" s="6"/>
      <c r="J34" s="6"/>
      <c r="K34" s="6"/>
      <c r="L34" s="6"/>
      <c r="M34" s="6"/>
      <c r="N34" s="6"/>
    </row>
    <row r="35" spans="1:14" x14ac:dyDescent="0.25">
      <c r="A35" s="6"/>
      <c r="B35" s="6"/>
      <c r="C35" s="52"/>
      <c r="D35" s="6"/>
      <c r="E35" s="6"/>
      <c r="F35" s="6"/>
      <c r="G35" s="6"/>
      <c r="H35" s="6"/>
      <c r="I35" s="6"/>
      <c r="J35" s="6"/>
      <c r="K35" s="6"/>
      <c r="L35" s="6"/>
      <c r="M35" s="6"/>
      <c r="N35" s="6"/>
    </row>
    <row r="36" spans="1:14" x14ac:dyDescent="0.25">
      <c r="A36" s="6"/>
      <c r="B36" s="6"/>
      <c r="C36" s="52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</row>
    <row r="37" spans="1:14" x14ac:dyDescent="0.25">
      <c r="A37" s="6"/>
      <c r="B37" s="6"/>
      <c r="C37" s="52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</row>
    <row r="38" spans="1:14" x14ac:dyDescent="0.25">
      <c r="A38" s="6"/>
      <c r="B38" s="6"/>
      <c r="C38" s="52"/>
      <c r="D38" s="6"/>
      <c r="E38" s="6"/>
      <c r="F38" s="6"/>
      <c r="G38" s="6"/>
      <c r="H38" s="6"/>
      <c r="I38" s="6"/>
      <c r="J38" s="6"/>
      <c r="K38" s="6"/>
      <c r="L38" s="6"/>
      <c r="M38" s="6"/>
      <c r="N38" s="6"/>
    </row>
    <row r="39" spans="1:14" x14ac:dyDescent="0.25">
      <c r="A39" s="6"/>
      <c r="B39" s="6"/>
      <c r="C39" s="52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</row>
    <row r="40" spans="1:14" x14ac:dyDescent="0.25">
      <c r="A40" s="6"/>
      <c r="B40" s="6"/>
      <c r="C40" s="52"/>
      <c r="D40" s="6"/>
      <c r="E40" s="6"/>
      <c r="F40" s="6"/>
      <c r="G40" s="6"/>
      <c r="H40" s="6"/>
      <c r="I40" s="6"/>
      <c r="J40" s="6"/>
      <c r="K40" s="6"/>
      <c r="L40" s="6"/>
      <c r="M40" s="6"/>
      <c r="N40" s="6"/>
    </row>
    <row r="41" spans="1:14" x14ac:dyDescent="0.25">
      <c r="A41" s="6"/>
      <c r="B41" s="6"/>
      <c r="C41" s="52"/>
      <c r="D41" s="6"/>
      <c r="E41" s="6"/>
      <c r="F41" s="6"/>
      <c r="G41" s="6"/>
      <c r="H41" s="6"/>
      <c r="I41" s="6"/>
      <c r="J41" s="6"/>
      <c r="K41" s="6"/>
      <c r="L41" s="6"/>
      <c r="M41" s="6"/>
      <c r="N41" s="6"/>
    </row>
    <row r="42" spans="1:14" x14ac:dyDescent="0.25">
      <c r="A42" s="6"/>
      <c r="B42" s="6"/>
      <c r="C42" s="52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</row>
    <row r="43" spans="1:14" x14ac:dyDescent="0.25">
      <c r="A43" s="6"/>
      <c r="B43" s="6"/>
      <c r="C43" s="52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</row>
    <row r="44" spans="1:14" x14ac:dyDescent="0.25">
      <c r="A44" s="6"/>
      <c r="B44" s="6"/>
      <c r="C44" s="52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</row>
    <row r="45" spans="1:14" x14ac:dyDescent="0.25">
      <c r="A45" s="6"/>
      <c r="B45" s="6"/>
      <c r="C45" s="52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</row>
    <row r="46" spans="1:14" x14ac:dyDescent="0.25">
      <c r="A46" s="6"/>
      <c r="B46" s="6"/>
      <c r="C46" s="52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</row>
    <row r="47" spans="1:14" x14ac:dyDescent="0.25">
      <c r="A47" s="6"/>
      <c r="B47" s="6"/>
      <c r="C47" s="52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</row>
    <row r="48" spans="1:14" x14ac:dyDescent="0.25">
      <c r="A48" s="6"/>
      <c r="B48" s="6"/>
      <c r="C48" s="52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</row>
    <row r="49" spans="1:14" x14ac:dyDescent="0.25">
      <c r="A49" s="6"/>
      <c r="B49" s="6"/>
      <c r="C49" s="52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</row>
    <row r="50" spans="1:14" x14ac:dyDescent="0.25">
      <c r="A50" s="6"/>
      <c r="B50" s="6"/>
      <c r="C50" s="52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</row>
    <row r="51" spans="1:14" x14ac:dyDescent="0.25">
      <c r="A51" s="6"/>
      <c r="B51" s="6"/>
      <c r="C51" s="52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</row>
    <row r="52" spans="1:14" x14ac:dyDescent="0.25">
      <c r="A52" s="6"/>
      <c r="B52" s="6"/>
      <c r="C52" s="52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</row>
    <row r="53" spans="1:14" x14ac:dyDescent="0.25">
      <c r="A53" s="6"/>
      <c r="B53" s="6"/>
      <c r="C53" s="52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</row>
    <row r="54" spans="1:14" x14ac:dyDescent="0.25">
      <c r="A54" s="6"/>
      <c r="B54" s="6"/>
      <c r="C54" s="52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</row>
    <row r="55" spans="1:14" x14ac:dyDescent="0.25">
      <c r="A55" s="6"/>
      <c r="B55" s="6"/>
      <c r="C55" s="52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</row>
    <row r="56" spans="1:14" x14ac:dyDescent="0.25">
      <c r="A56" s="6"/>
      <c r="B56" s="6"/>
      <c r="C56" s="52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</row>
    <row r="57" spans="1:14" x14ac:dyDescent="0.25">
      <c r="A57" s="6"/>
      <c r="B57" s="6"/>
      <c r="C57" s="52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</row>
    <row r="58" spans="1:14" x14ac:dyDescent="0.25">
      <c r="A58" s="6"/>
      <c r="B58" s="6"/>
      <c r="C58" s="52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</row>
    <row r="59" spans="1:14" x14ac:dyDescent="0.25">
      <c r="A59" s="6"/>
      <c r="B59" s="6"/>
      <c r="C59" s="52"/>
      <c r="D59" s="6"/>
      <c r="E59" s="6"/>
      <c r="F59" s="6"/>
      <c r="G59" s="6"/>
      <c r="H59" s="6"/>
      <c r="I59" s="6"/>
      <c r="J59" s="6"/>
      <c r="K59" s="6"/>
      <c r="L59" s="6"/>
      <c r="M59" s="6"/>
      <c r="N59" s="6"/>
    </row>
    <row r="60" spans="1:14" x14ac:dyDescent="0.25">
      <c r="A60" s="6"/>
      <c r="B60" s="6"/>
      <c r="C60" s="52"/>
      <c r="D60" s="6"/>
      <c r="E60" s="6"/>
      <c r="F60" s="6"/>
      <c r="G60" s="6"/>
      <c r="H60" s="6"/>
      <c r="I60" s="6"/>
      <c r="J60" s="6"/>
      <c r="K60" s="6"/>
      <c r="L60" s="6"/>
      <c r="M60" s="6"/>
      <c r="N60" s="6"/>
    </row>
    <row r="61" spans="1:14" x14ac:dyDescent="0.25">
      <c r="A61" s="6"/>
      <c r="B61" s="6"/>
      <c r="C61" s="52"/>
      <c r="D61" s="6"/>
      <c r="E61" s="6"/>
      <c r="F61" s="6"/>
      <c r="G61" s="6"/>
      <c r="H61" s="6"/>
      <c r="I61" s="6"/>
      <c r="J61" s="6"/>
      <c r="K61" s="6"/>
      <c r="L61" s="6"/>
      <c r="M61" s="6"/>
      <c r="N61" s="6"/>
    </row>
    <row r="62" spans="1:14" x14ac:dyDescent="0.25">
      <c r="A62" s="6"/>
      <c r="B62" s="6"/>
      <c r="C62" s="52"/>
      <c r="D62" s="6"/>
      <c r="E62" s="6"/>
      <c r="F62" s="6"/>
      <c r="G62" s="6"/>
      <c r="H62" s="6"/>
      <c r="I62" s="6"/>
      <c r="J62" s="6"/>
      <c r="K62" s="6"/>
      <c r="L62" s="6"/>
      <c r="M62" s="6"/>
      <c r="N62" s="6"/>
    </row>
    <row r="63" spans="1:14" x14ac:dyDescent="0.25">
      <c r="A63" s="6"/>
      <c r="B63" s="6"/>
      <c r="C63" s="52"/>
      <c r="D63" s="6"/>
      <c r="E63" s="6"/>
      <c r="F63" s="6"/>
      <c r="G63" s="6"/>
      <c r="H63" s="6"/>
      <c r="I63" s="6"/>
      <c r="J63" s="6"/>
      <c r="K63" s="6"/>
      <c r="L63" s="6"/>
      <c r="M63" s="6"/>
      <c r="N63" s="6"/>
    </row>
    <row r="64" spans="1:14" x14ac:dyDescent="0.25">
      <c r="A64" s="6"/>
      <c r="B64" s="6"/>
      <c r="C64" s="52"/>
      <c r="D64" s="6"/>
      <c r="E64" s="6"/>
      <c r="F64" s="6"/>
      <c r="G64" s="6"/>
      <c r="H64" s="6"/>
      <c r="I64" s="6"/>
      <c r="J64" s="6"/>
      <c r="K64" s="6"/>
      <c r="L64" s="6"/>
      <c r="M64" s="6"/>
      <c r="N64" s="6"/>
    </row>
    <row r="65" spans="1:14" x14ac:dyDescent="0.25">
      <c r="A65" s="6"/>
      <c r="B65" s="6"/>
      <c r="C65" s="52"/>
      <c r="D65" s="6"/>
      <c r="E65" s="6"/>
      <c r="F65" s="6"/>
      <c r="G65" s="6"/>
      <c r="H65" s="6"/>
      <c r="I65" s="6"/>
      <c r="J65" s="6"/>
      <c r="K65" s="6"/>
      <c r="L65" s="6"/>
      <c r="M65" s="6"/>
      <c r="N65" s="6"/>
    </row>
    <row r="66" spans="1:14" x14ac:dyDescent="0.25">
      <c r="A66" s="6"/>
      <c r="B66" s="6"/>
      <c r="C66" s="52"/>
      <c r="D66" s="6"/>
      <c r="E66" s="6"/>
      <c r="F66" s="6"/>
      <c r="G66" s="6"/>
      <c r="H66" s="6"/>
      <c r="I66" s="6"/>
      <c r="J66" s="6"/>
      <c r="K66" s="6"/>
      <c r="L66" s="6"/>
      <c r="M66" s="6"/>
      <c r="N66" s="6"/>
    </row>
    <row r="67" spans="1:14" x14ac:dyDescent="0.25">
      <c r="A67" s="6"/>
      <c r="B67" s="6"/>
      <c r="C67" s="52"/>
      <c r="D67" s="6"/>
      <c r="E67" s="6"/>
      <c r="F67" s="6"/>
      <c r="G67" s="6"/>
      <c r="H67" s="6"/>
      <c r="I67" s="6"/>
      <c r="J67" s="6"/>
      <c r="K67" s="6"/>
      <c r="L67" s="6"/>
      <c r="M67" s="6"/>
      <c r="N67" s="6"/>
    </row>
    <row r="68" spans="1:14" x14ac:dyDescent="0.25">
      <c r="A68" s="6"/>
      <c r="B68" s="6"/>
      <c r="C68" s="52"/>
      <c r="D68" s="6"/>
      <c r="E68" s="6"/>
      <c r="F68" s="6"/>
      <c r="G68" s="6"/>
      <c r="H68" s="6"/>
      <c r="I68" s="6"/>
      <c r="J68" s="6"/>
      <c r="K68" s="6"/>
      <c r="L68" s="6"/>
      <c r="M68" s="6"/>
      <c r="N68" s="6"/>
    </row>
    <row r="69" spans="1:14" x14ac:dyDescent="0.25">
      <c r="A69" s="6"/>
      <c r="B69" s="6"/>
      <c r="C69" s="52"/>
      <c r="D69" s="6"/>
      <c r="E69" s="6"/>
      <c r="F69" s="6"/>
      <c r="G69" s="6"/>
      <c r="H69" s="6"/>
      <c r="I69" s="6"/>
      <c r="J69" s="6"/>
      <c r="K69" s="6"/>
      <c r="L69" s="6"/>
      <c r="M69" s="6"/>
      <c r="N69" s="6"/>
    </row>
    <row r="70" spans="1:14" x14ac:dyDescent="0.25">
      <c r="A70" s="6"/>
      <c r="B70" s="6"/>
      <c r="C70" s="52"/>
      <c r="D70" s="6"/>
      <c r="E70" s="6"/>
      <c r="F70" s="6"/>
      <c r="G70" s="6"/>
      <c r="H70" s="6"/>
      <c r="I70" s="6"/>
      <c r="J70" s="6"/>
      <c r="K70" s="6"/>
      <c r="L70" s="6"/>
      <c r="M70" s="6"/>
      <c r="N70" s="6"/>
    </row>
    <row r="71" spans="1:14" x14ac:dyDescent="0.25">
      <c r="A71" s="6"/>
      <c r="B71" s="6"/>
      <c r="C71" s="52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</row>
    <row r="72" spans="1:14" x14ac:dyDescent="0.25">
      <c r="A72" s="6"/>
      <c r="B72" s="6"/>
      <c r="C72" s="52"/>
      <c r="D72" s="6"/>
      <c r="E72" s="6"/>
      <c r="F72" s="6"/>
      <c r="G72" s="6"/>
      <c r="H72" s="6"/>
      <c r="I72" s="6"/>
      <c r="J72" s="6"/>
      <c r="K72" s="6"/>
      <c r="L72" s="6"/>
      <c r="M72" s="6"/>
      <c r="N72" s="6"/>
    </row>
    <row r="73" spans="1:14" x14ac:dyDescent="0.25">
      <c r="A73" s="6"/>
      <c r="B73" s="6"/>
      <c r="C73" s="52"/>
      <c r="D73" s="6"/>
      <c r="E73" s="6"/>
      <c r="F73" s="6"/>
      <c r="G73" s="6"/>
      <c r="H73" s="6"/>
      <c r="I73" s="6"/>
      <c r="J73" s="6"/>
      <c r="K73" s="6"/>
      <c r="L73" s="6"/>
      <c r="M73" s="6"/>
      <c r="N73" s="6"/>
    </row>
    <row r="74" spans="1:14" x14ac:dyDescent="0.25">
      <c r="A74" s="6"/>
      <c r="B74" s="6"/>
      <c r="C74" s="52"/>
      <c r="D74" s="6"/>
      <c r="E74" s="6"/>
      <c r="F74" s="6"/>
      <c r="G74" s="6"/>
      <c r="H74" s="6"/>
      <c r="I74" s="6"/>
      <c r="J74" s="6"/>
      <c r="K74" s="6"/>
      <c r="L74" s="6"/>
      <c r="M74" s="6"/>
      <c r="N74" s="6"/>
    </row>
    <row r="75" spans="1:14" x14ac:dyDescent="0.25">
      <c r="A75" s="6"/>
      <c r="B75" s="6"/>
      <c r="C75" s="52"/>
      <c r="D75" s="6"/>
      <c r="E75" s="6"/>
      <c r="F75" s="6"/>
      <c r="G75" s="6"/>
      <c r="H75" s="6"/>
      <c r="I75" s="6"/>
      <c r="J75" s="6"/>
      <c r="K75" s="6"/>
      <c r="L75" s="6"/>
      <c r="M75" s="6"/>
      <c r="N75" s="6"/>
    </row>
    <row r="76" spans="1:14" x14ac:dyDescent="0.25">
      <c r="A76" s="6"/>
      <c r="B76" s="6"/>
      <c r="C76" s="52"/>
      <c r="D76" s="6"/>
      <c r="E76" s="6"/>
      <c r="F76" s="6"/>
      <c r="G76" s="6"/>
      <c r="H76" s="6"/>
      <c r="I76" s="6"/>
      <c r="J76" s="6"/>
      <c r="K76" s="6"/>
      <c r="L76" s="6"/>
      <c r="M76" s="6"/>
      <c r="N76" s="6"/>
    </row>
    <row r="77" spans="1:14" x14ac:dyDescent="0.25">
      <c r="A77" s="6"/>
      <c r="B77" s="6"/>
      <c r="C77" s="52"/>
      <c r="D77" s="6"/>
      <c r="E77" s="6"/>
      <c r="F77" s="6"/>
      <c r="G77" s="6"/>
      <c r="H77" s="6"/>
      <c r="I77" s="6"/>
      <c r="J77" s="6"/>
      <c r="K77" s="6"/>
      <c r="L77" s="6"/>
      <c r="M77" s="6"/>
      <c r="N77" s="6"/>
    </row>
    <row r="78" spans="1:14" x14ac:dyDescent="0.25">
      <c r="A78" s="6"/>
      <c r="B78" s="6"/>
      <c r="C78" s="52"/>
      <c r="D78" s="6"/>
      <c r="E78" s="6"/>
      <c r="F78" s="6"/>
      <c r="G78" s="6"/>
      <c r="H78" s="6"/>
      <c r="I78" s="6"/>
      <c r="J78" s="6"/>
      <c r="K78" s="6"/>
      <c r="L78" s="6"/>
      <c r="M78" s="6"/>
      <c r="N78" s="6"/>
    </row>
    <row r="79" spans="1:14" x14ac:dyDescent="0.25">
      <c r="A79" s="6"/>
      <c r="B79" s="6"/>
      <c r="C79" s="52"/>
      <c r="D79" s="6"/>
      <c r="E79" s="6"/>
      <c r="F79" s="6"/>
      <c r="G79" s="6"/>
      <c r="H79" s="6"/>
      <c r="I79" s="6"/>
      <c r="J79" s="6"/>
      <c r="K79" s="6"/>
      <c r="L79" s="6"/>
      <c r="M79" s="6"/>
      <c r="N79" s="6"/>
    </row>
    <row r="80" spans="1:14" x14ac:dyDescent="0.25">
      <c r="A80" s="6"/>
      <c r="B80" s="6"/>
      <c r="C80" s="52"/>
      <c r="D80" s="6"/>
      <c r="E80" s="6"/>
      <c r="F80" s="6"/>
      <c r="G80" s="6"/>
      <c r="H80" s="6"/>
      <c r="I80" s="6"/>
      <c r="J80" s="6"/>
      <c r="K80" s="6"/>
      <c r="L80" s="6"/>
      <c r="M80" s="6"/>
      <c r="N80" s="6"/>
    </row>
    <row r="81" spans="1:14" x14ac:dyDescent="0.25">
      <c r="A81" s="6"/>
      <c r="B81" s="6"/>
      <c r="C81" s="52"/>
      <c r="D81" s="6"/>
      <c r="E81" s="6"/>
      <c r="F81" s="6"/>
      <c r="G81" s="6"/>
      <c r="H81" s="6"/>
      <c r="I81" s="6"/>
      <c r="J81" s="6"/>
      <c r="K81" s="6"/>
      <c r="L81" s="6"/>
      <c r="M81" s="6"/>
      <c r="N81" s="6"/>
    </row>
    <row r="82" spans="1:14" x14ac:dyDescent="0.25">
      <c r="A82" s="6"/>
      <c r="B82" s="6"/>
      <c r="C82" s="52"/>
      <c r="D82" s="6"/>
      <c r="E82" s="6"/>
      <c r="F82" s="6"/>
      <c r="G82" s="6"/>
      <c r="H82" s="6"/>
      <c r="I82" s="6"/>
      <c r="J82" s="6"/>
      <c r="K82" s="6"/>
      <c r="L82" s="6"/>
      <c r="M82" s="6"/>
      <c r="N82" s="6"/>
    </row>
    <row r="83" spans="1:14" x14ac:dyDescent="0.25">
      <c r="A83" s="6"/>
      <c r="B83" s="6"/>
      <c r="C83" s="52"/>
      <c r="D83" s="6"/>
      <c r="E83" s="6"/>
      <c r="F83" s="6"/>
      <c r="G83" s="6"/>
      <c r="H83" s="6"/>
      <c r="I83" s="6"/>
      <c r="J83" s="6"/>
      <c r="K83" s="6"/>
      <c r="L83" s="6"/>
      <c r="M83" s="6"/>
      <c r="N83" s="6"/>
    </row>
    <row r="84" spans="1:14" x14ac:dyDescent="0.25">
      <c r="A84" s="6"/>
      <c r="B84" s="6"/>
      <c r="C84" s="52"/>
      <c r="D84" s="6"/>
      <c r="E84" s="6"/>
      <c r="F84" s="6"/>
      <c r="G84" s="6"/>
      <c r="H84" s="6"/>
      <c r="I84" s="6"/>
      <c r="J84" s="6"/>
      <c r="K84" s="6"/>
      <c r="L84" s="6"/>
      <c r="M84" s="6"/>
      <c r="N84" s="6"/>
    </row>
    <row r="85" spans="1:14" x14ac:dyDescent="0.25">
      <c r="A85" s="6"/>
      <c r="B85" s="6"/>
      <c r="C85" s="52"/>
      <c r="D85" s="6"/>
      <c r="E85" s="6"/>
      <c r="F85" s="6"/>
      <c r="G85" s="6"/>
      <c r="H85" s="6"/>
      <c r="I85" s="6"/>
      <c r="J85" s="6"/>
      <c r="K85" s="6"/>
      <c r="L85" s="6"/>
      <c r="M85" s="6"/>
      <c r="N85" s="6"/>
    </row>
    <row r="86" spans="1:14" x14ac:dyDescent="0.25">
      <c r="A86" s="6"/>
      <c r="B86" s="6"/>
      <c r="C86" s="52"/>
      <c r="D86" s="6"/>
      <c r="E86" s="6"/>
      <c r="F86" s="6"/>
      <c r="G86" s="6"/>
      <c r="H86" s="6"/>
      <c r="I86" s="6"/>
      <c r="J86" s="6"/>
      <c r="K86" s="6"/>
      <c r="L86" s="6"/>
      <c r="M86" s="6"/>
      <c r="N86" s="6"/>
    </row>
    <row r="87" spans="1:14" x14ac:dyDescent="0.25">
      <c r="A87" s="6"/>
      <c r="B87" s="6"/>
      <c r="C87" s="52"/>
      <c r="D87" s="6"/>
      <c r="E87" s="6"/>
      <c r="F87" s="6"/>
      <c r="G87" s="6"/>
      <c r="H87" s="6"/>
      <c r="I87" s="6"/>
      <c r="J87" s="6"/>
      <c r="K87" s="6"/>
      <c r="L87" s="6"/>
      <c r="M87" s="6"/>
      <c r="N87" s="6"/>
    </row>
    <row r="88" spans="1:14" x14ac:dyDescent="0.25">
      <c r="A88" s="6"/>
      <c r="B88" s="6"/>
      <c r="C88" s="52"/>
      <c r="D88" s="6"/>
      <c r="E88" s="6"/>
      <c r="F88" s="6"/>
      <c r="G88" s="6"/>
      <c r="H88" s="6"/>
      <c r="I88" s="6"/>
      <c r="J88" s="6"/>
      <c r="K88" s="6"/>
      <c r="L88" s="6"/>
      <c r="M88" s="6"/>
      <c r="N88" s="6"/>
    </row>
    <row r="89" spans="1:14" x14ac:dyDescent="0.25">
      <c r="A89" s="6"/>
      <c r="B89" s="6"/>
      <c r="C89" s="52"/>
      <c r="D89" s="6"/>
      <c r="E89" s="6"/>
      <c r="F89" s="6"/>
      <c r="G89" s="6"/>
      <c r="H89" s="6"/>
      <c r="I89" s="6"/>
      <c r="J89" s="6"/>
      <c r="K89" s="6"/>
      <c r="L89" s="6"/>
      <c r="M89" s="6"/>
      <c r="N89" s="6"/>
    </row>
    <row r="90" spans="1:14" x14ac:dyDescent="0.25">
      <c r="A90" s="6"/>
      <c r="B90" s="6"/>
      <c r="C90" s="52"/>
      <c r="D90" s="6"/>
      <c r="E90" s="6"/>
      <c r="F90" s="6"/>
      <c r="G90" s="6"/>
      <c r="H90" s="6"/>
      <c r="I90" s="6"/>
      <c r="J90" s="6"/>
      <c r="K90" s="6"/>
      <c r="L90" s="6"/>
      <c r="M90" s="6"/>
      <c r="N90" s="6"/>
    </row>
    <row r="91" spans="1:14" x14ac:dyDescent="0.25">
      <c r="A91" s="6"/>
      <c r="B91" s="6"/>
      <c r="C91" s="52"/>
      <c r="D91" s="6"/>
      <c r="E91" s="6"/>
      <c r="F91" s="6"/>
      <c r="G91" s="6"/>
      <c r="H91" s="6"/>
      <c r="I91" s="6"/>
      <c r="J91" s="6"/>
      <c r="K91" s="6"/>
      <c r="L91" s="6"/>
      <c r="M91" s="6"/>
      <c r="N91" s="6"/>
    </row>
    <row r="92" spans="1:14" x14ac:dyDescent="0.25">
      <c r="A92" s="6"/>
      <c r="B92" s="6"/>
      <c r="C92" s="52"/>
      <c r="D92" s="6"/>
      <c r="E92" s="6"/>
      <c r="F92" s="6"/>
      <c r="G92" s="6"/>
      <c r="H92" s="6"/>
      <c r="I92" s="6"/>
      <c r="J92" s="6"/>
      <c r="K92" s="6"/>
      <c r="L92" s="6"/>
      <c r="M92" s="6"/>
      <c r="N92" s="6"/>
    </row>
    <row r="93" spans="1:14" x14ac:dyDescent="0.25">
      <c r="A93" s="6"/>
      <c r="B93" s="6"/>
      <c r="C93" s="52"/>
      <c r="D93" s="6"/>
      <c r="E93" s="6"/>
      <c r="F93" s="6"/>
      <c r="G93" s="6"/>
      <c r="H93" s="6"/>
      <c r="I93" s="6"/>
      <c r="J93" s="6"/>
      <c r="K93" s="6"/>
      <c r="L93" s="6"/>
      <c r="M93" s="6"/>
      <c r="N93" s="6"/>
    </row>
    <row r="94" spans="1:14" x14ac:dyDescent="0.25">
      <c r="A94" s="6"/>
      <c r="B94" s="6"/>
      <c r="C94" s="52"/>
      <c r="D94" s="6"/>
      <c r="E94" s="6"/>
      <c r="F94" s="6"/>
      <c r="G94" s="6"/>
      <c r="H94" s="6"/>
      <c r="I94" s="6"/>
      <c r="J94" s="6"/>
      <c r="K94" s="6"/>
      <c r="L94" s="6"/>
      <c r="M94" s="6"/>
      <c r="N94" s="6"/>
    </row>
    <row r="95" spans="1:14" x14ac:dyDescent="0.25">
      <c r="A95" s="6"/>
      <c r="B95" s="6"/>
      <c r="C95" s="52"/>
      <c r="D95" s="6"/>
      <c r="E95" s="6"/>
      <c r="F95" s="6"/>
      <c r="G95" s="6"/>
      <c r="H95" s="6"/>
      <c r="I95" s="6"/>
      <c r="J95" s="6"/>
      <c r="K95" s="6"/>
      <c r="L95" s="6"/>
      <c r="M95" s="6"/>
      <c r="N95" s="6"/>
    </row>
    <row r="96" spans="1:14" x14ac:dyDescent="0.25">
      <c r="A96" s="6"/>
      <c r="B96" s="6"/>
      <c r="C96" s="52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</row>
    <row r="97" spans="1:14" x14ac:dyDescent="0.25">
      <c r="A97" s="6"/>
      <c r="B97" s="6"/>
      <c r="C97" s="52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</row>
    <row r="98" spans="1:14" x14ac:dyDescent="0.25">
      <c r="A98" s="6"/>
      <c r="B98" s="6"/>
      <c r="C98" s="52"/>
      <c r="D98" s="6"/>
      <c r="E98" s="6"/>
      <c r="F98" s="6"/>
      <c r="G98" s="6"/>
      <c r="H98" s="6"/>
      <c r="I98" s="6"/>
      <c r="J98" s="6"/>
      <c r="K98" s="6"/>
      <c r="L98" s="6"/>
      <c r="M98" s="6"/>
      <c r="N98" s="6"/>
    </row>
    <row r="99" spans="1:14" x14ac:dyDescent="0.25">
      <c r="A99" s="6"/>
      <c r="B99" s="6"/>
      <c r="C99" s="52"/>
      <c r="D99" s="6"/>
      <c r="E99" s="6"/>
      <c r="F99" s="6"/>
      <c r="G99" s="6"/>
      <c r="H99" s="6"/>
      <c r="I99" s="6"/>
      <c r="J99" s="6"/>
      <c r="K99" s="6"/>
      <c r="L99" s="6"/>
      <c r="M99" s="6"/>
      <c r="N99" s="6"/>
    </row>
    <row r="100" spans="1:14" x14ac:dyDescent="0.25">
      <c r="A100" s="6"/>
      <c r="B100" s="6"/>
      <c r="C100" s="52"/>
      <c r="D100" s="6"/>
      <c r="E100" s="6"/>
      <c r="F100" s="6"/>
      <c r="G100" s="6"/>
      <c r="H100" s="6"/>
      <c r="I100" s="6"/>
      <c r="J100" s="6"/>
      <c r="K100" s="6"/>
      <c r="L100" s="6"/>
      <c r="M100" s="6"/>
      <c r="N100" s="6"/>
    </row>
    <row r="101" spans="1:14" x14ac:dyDescent="0.25">
      <c r="A101" s="6"/>
      <c r="B101" s="6"/>
      <c r="C101" s="52"/>
      <c r="D101" s="6"/>
      <c r="E101" s="6"/>
      <c r="F101" s="6"/>
      <c r="G101" s="6"/>
      <c r="H101" s="6"/>
      <c r="I101" s="6"/>
      <c r="J101" s="6"/>
      <c r="K101" s="6"/>
      <c r="L101" s="6"/>
      <c r="M101" s="6"/>
      <c r="N101" s="6"/>
    </row>
    <row r="102" spans="1:14" x14ac:dyDescent="0.25">
      <c r="A102" s="6"/>
      <c r="B102" s="6"/>
      <c r="C102" s="52"/>
      <c r="D102" s="6"/>
      <c r="E102" s="6"/>
      <c r="F102" s="6"/>
      <c r="G102" s="6"/>
      <c r="H102" s="6"/>
      <c r="I102" s="6"/>
      <c r="J102" s="6"/>
      <c r="K102" s="6"/>
      <c r="L102" s="6"/>
      <c r="M102" s="6"/>
      <c r="N102" s="6"/>
    </row>
    <row r="103" spans="1:14" x14ac:dyDescent="0.25">
      <c r="A103" s="6"/>
      <c r="B103" s="6"/>
      <c r="C103" s="52"/>
      <c r="D103" s="6"/>
      <c r="E103" s="6"/>
      <c r="F103" s="6"/>
      <c r="G103" s="6"/>
      <c r="H103" s="6"/>
      <c r="I103" s="6"/>
      <c r="J103" s="6"/>
      <c r="K103" s="6"/>
      <c r="L103" s="6"/>
      <c r="M103" s="6"/>
      <c r="N103" s="6"/>
    </row>
    <row r="104" spans="1:14" x14ac:dyDescent="0.25">
      <c r="A104" s="6"/>
      <c r="B104" s="6"/>
      <c r="C104" s="52"/>
      <c r="D104" s="6"/>
      <c r="E104" s="6"/>
      <c r="F104" s="6"/>
      <c r="G104" s="6"/>
      <c r="H104" s="6"/>
      <c r="I104" s="6"/>
      <c r="J104" s="6"/>
      <c r="K104" s="6"/>
      <c r="L104" s="6"/>
      <c r="M104" s="6"/>
      <c r="N104" s="6"/>
    </row>
    <row r="105" spans="1:14" x14ac:dyDescent="0.25">
      <c r="A105" s="6"/>
      <c r="B105" s="6"/>
      <c r="C105" s="52"/>
      <c r="D105" s="6"/>
      <c r="E105" s="6"/>
      <c r="F105" s="6"/>
      <c r="G105" s="6"/>
      <c r="H105" s="6"/>
      <c r="I105" s="6"/>
      <c r="J105" s="6"/>
      <c r="K105" s="6"/>
      <c r="L105" s="6"/>
      <c r="M105" s="6"/>
      <c r="N105" s="6"/>
    </row>
    <row r="106" spans="1:14" x14ac:dyDescent="0.25">
      <c r="A106" s="6"/>
      <c r="B106" s="6"/>
      <c r="C106" s="52"/>
      <c r="D106" s="6"/>
      <c r="E106" s="6"/>
      <c r="F106" s="6"/>
      <c r="G106" s="6"/>
      <c r="H106" s="6"/>
      <c r="I106" s="6"/>
      <c r="J106" s="6"/>
      <c r="K106" s="6"/>
      <c r="L106" s="6"/>
      <c r="M106" s="6"/>
      <c r="N106" s="6"/>
    </row>
    <row r="107" spans="1:14" x14ac:dyDescent="0.25">
      <c r="A107" s="6"/>
      <c r="B107" s="6"/>
      <c r="C107" s="52"/>
      <c r="D107" s="6"/>
      <c r="E107" s="6"/>
      <c r="F107" s="6"/>
      <c r="G107" s="6"/>
      <c r="H107" s="6"/>
      <c r="I107" s="6"/>
      <c r="J107" s="6"/>
      <c r="K107" s="6"/>
      <c r="L107" s="6"/>
      <c r="M107" s="6"/>
      <c r="N107" s="6"/>
    </row>
    <row r="108" spans="1:14" x14ac:dyDescent="0.25">
      <c r="A108" s="6"/>
      <c r="B108" s="6"/>
      <c r="C108" s="52"/>
      <c r="D108" s="6"/>
      <c r="E108" s="6"/>
      <c r="F108" s="6"/>
      <c r="G108" s="6"/>
      <c r="H108" s="6"/>
      <c r="I108" s="6"/>
      <c r="J108" s="6"/>
      <c r="K108" s="6"/>
      <c r="L108" s="6"/>
      <c r="M108" s="6"/>
      <c r="N108" s="6"/>
    </row>
    <row r="109" spans="1:14" x14ac:dyDescent="0.25">
      <c r="A109" s="6"/>
      <c r="B109" s="6"/>
      <c r="C109" s="52"/>
      <c r="D109" s="6"/>
      <c r="E109" s="6"/>
      <c r="F109" s="6"/>
      <c r="G109" s="6"/>
      <c r="H109" s="6"/>
      <c r="I109" s="6"/>
      <c r="J109" s="6"/>
      <c r="K109" s="6"/>
      <c r="L109" s="6"/>
      <c r="M109" s="6"/>
      <c r="N109" s="6"/>
    </row>
    <row r="110" spans="1:14" x14ac:dyDescent="0.25">
      <c r="A110" s="6"/>
      <c r="B110" s="6"/>
      <c r="C110" s="52"/>
      <c r="D110" s="6"/>
      <c r="E110" s="6"/>
      <c r="F110" s="6"/>
      <c r="G110" s="6"/>
      <c r="H110" s="6"/>
      <c r="I110" s="6"/>
      <c r="J110" s="6"/>
      <c r="K110" s="6"/>
      <c r="L110" s="6"/>
      <c r="M110" s="6"/>
      <c r="N110" s="6"/>
    </row>
    <row r="111" spans="1:14" x14ac:dyDescent="0.25">
      <c r="A111" s="6"/>
      <c r="B111" s="6"/>
      <c r="C111" s="52"/>
      <c r="D111" s="6"/>
      <c r="E111" s="6"/>
      <c r="F111" s="6"/>
      <c r="G111" s="6"/>
      <c r="H111" s="6"/>
      <c r="I111" s="6"/>
      <c r="J111" s="6"/>
      <c r="K111" s="6"/>
      <c r="L111" s="6"/>
      <c r="M111" s="6"/>
      <c r="N111" s="6"/>
    </row>
    <row r="112" spans="1:14" x14ac:dyDescent="0.25">
      <c r="A112" s="6"/>
      <c r="B112" s="6"/>
      <c r="C112" s="52"/>
      <c r="D112" s="6"/>
      <c r="E112" s="6"/>
      <c r="F112" s="6"/>
      <c r="G112" s="6"/>
      <c r="H112" s="6"/>
      <c r="I112" s="6"/>
      <c r="J112" s="6"/>
      <c r="K112" s="6"/>
      <c r="L112" s="6"/>
      <c r="M112" s="6"/>
      <c r="N112" s="6"/>
    </row>
    <row r="113" spans="1:14" x14ac:dyDescent="0.25">
      <c r="A113" s="6"/>
      <c r="B113" s="6"/>
      <c r="C113" s="52"/>
      <c r="D113" s="6"/>
      <c r="E113" s="6"/>
      <c r="F113" s="6"/>
      <c r="G113" s="6"/>
      <c r="H113" s="6"/>
      <c r="I113" s="6"/>
      <c r="J113" s="6"/>
      <c r="K113" s="6"/>
      <c r="L113" s="6"/>
      <c r="M113" s="6"/>
      <c r="N113" s="6"/>
    </row>
    <row r="114" spans="1:14" x14ac:dyDescent="0.25">
      <c r="A114" s="6"/>
      <c r="B114" s="6"/>
      <c r="C114" s="52"/>
      <c r="D114" s="6"/>
      <c r="E114" s="6"/>
      <c r="F114" s="6"/>
      <c r="G114" s="6"/>
      <c r="H114" s="6"/>
      <c r="I114" s="6"/>
      <c r="J114" s="6"/>
      <c r="K114" s="6"/>
      <c r="L114" s="6"/>
      <c r="M114" s="6"/>
      <c r="N114" s="6"/>
    </row>
    <row r="115" spans="1:14" x14ac:dyDescent="0.25">
      <c r="A115" s="6"/>
      <c r="B115" s="6"/>
      <c r="C115" s="52"/>
      <c r="D115" s="6"/>
      <c r="E115" s="6"/>
      <c r="F115" s="6"/>
      <c r="G115" s="6"/>
      <c r="H115" s="6"/>
      <c r="I115" s="6"/>
      <c r="J115" s="6"/>
      <c r="K115" s="6"/>
      <c r="L115" s="6"/>
      <c r="M115" s="6"/>
      <c r="N115" s="6"/>
    </row>
    <row r="116" spans="1:14" x14ac:dyDescent="0.25">
      <c r="A116" s="6"/>
      <c r="B116" s="6"/>
      <c r="C116" s="52"/>
      <c r="D116" s="6"/>
      <c r="E116" s="6"/>
      <c r="F116" s="6"/>
      <c r="G116" s="6"/>
      <c r="H116" s="6"/>
      <c r="I116" s="6"/>
      <c r="J116" s="6"/>
      <c r="K116" s="6"/>
      <c r="L116" s="6"/>
      <c r="M116" s="6"/>
      <c r="N116" s="6"/>
    </row>
    <row r="117" spans="1:14" x14ac:dyDescent="0.25">
      <c r="A117" s="6"/>
      <c r="B117" s="6"/>
      <c r="C117" s="52"/>
      <c r="D117" s="6"/>
      <c r="E117" s="6"/>
      <c r="F117" s="6"/>
      <c r="G117" s="6"/>
      <c r="H117" s="6"/>
      <c r="I117" s="6"/>
      <c r="J117" s="6"/>
      <c r="K117" s="6"/>
      <c r="L117" s="6"/>
      <c r="M117" s="6"/>
      <c r="N117" s="6"/>
    </row>
    <row r="118" spans="1:14" x14ac:dyDescent="0.25">
      <c r="A118" s="6"/>
      <c r="B118" s="6"/>
      <c r="C118" s="52"/>
      <c r="D118" s="6"/>
      <c r="E118" s="6"/>
      <c r="F118" s="6"/>
      <c r="G118" s="6"/>
      <c r="H118" s="6"/>
      <c r="I118" s="6"/>
      <c r="J118" s="6"/>
      <c r="K118" s="6"/>
      <c r="L118" s="6"/>
      <c r="M118" s="6"/>
      <c r="N118" s="6"/>
    </row>
    <row r="119" spans="1:14" x14ac:dyDescent="0.25">
      <c r="A119" s="6"/>
      <c r="B119" s="6"/>
      <c r="C119" s="52"/>
      <c r="D119" s="6"/>
      <c r="E119" s="6"/>
      <c r="F119" s="6"/>
      <c r="G119" s="6"/>
      <c r="H119" s="6"/>
      <c r="I119" s="6"/>
      <c r="J119" s="6"/>
      <c r="K119" s="6"/>
      <c r="L119" s="6"/>
      <c r="M119" s="6"/>
      <c r="N119" s="6"/>
    </row>
    <row r="120" spans="1:14" x14ac:dyDescent="0.25">
      <c r="A120" s="6"/>
      <c r="B120" s="6"/>
      <c r="C120" s="52"/>
      <c r="D120" s="6"/>
      <c r="E120" s="6"/>
      <c r="F120" s="6"/>
      <c r="G120" s="6"/>
      <c r="H120" s="6"/>
      <c r="I120" s="6"/>
      <c r="J120" s="6"/>
      <c r="K120" s="6"/>
      <c r="L120" s="6"/>
      <c r="M120" s="6"/>
      <c r="N120" s="6"/>
    </row>
    <row r="121" spans="1:14" x14ac:dyDescent="0.25">
      <c r="A121" s="6"/>
      <c r="B121" s="6"/>
      <c r="C121" s="52"/>
      <c r="D121" s="6"/>
      <c r="E121" s="6"/>
      <c r="F121" s="6"/>
      <c r="G121" s="6"/>
      <c r="H121" s="6"/>
      <c r="I121" s="6"/>
      <c r="J121" s="6"/>
      <c r="K121" s="6"/>
      <c r="L121" s="6"/>
      <c r="M121" s="6"/>
      <c r="N121" s="6"/>
    </row>
    <row r="122" spans="1:14" x14ac:dyDescent="0.25">
      <c r="A122" s="6"/>
      <c r="B122" s="6"/>
      <c r="C122" s="52"/>
      <c r="D122" s="6"/>
      <c r="E122" s="6"/>
      <c r="F122" s="6"/>
      <c r="G122" s="6"/>
      <c r="H122" s="6"/>
      <c r="I122" s="6"/>
      <c r="J122" s="6"/>
      <c r="K122" s="6"/>
      <c r="L122" s="6"/>
      <c r="M122" s="6"/>
      <c r="N122" s="6"/>
    </row>
    <row r="123" spans="1:14" x14ac:dyDescent="0.25">
      <c r="A123" s="6"/>
      <c r="B123" s="6"/>
      <c r="C123" s="52"/>
      <c r="D123" s="6"/>
      <c r="E123" s="6"/>
      <c r="F123" s="6"/>
      <c r="G123" s="6"/>
      <c r="H123" s="6"/>
      <c r="I123" s="6"/>
      <c r="J123" s="6"/>
      <c r="K123" s="6"/>
      <c r="L123" s="6"/>
      <c r="M123" s="6"/>
      <c r="N123" s="6"/>
    </row>
    <row r="124" spans="1:14" x14ac:dyDescent="0.25">
      <c r="A124" s="6"/>
      <c r="B124" s="6"/>
      <c r="C124" s="52"/>
      <c r="D124" s="6"/>
      <c r="E124" s="6"/>
      <c r="F124" s="6"/>
      <c r="G124" s="6"/>
      <c r="H124" s="6"/>
      <c r="I124" s="6"/>
      <c r="J124" s="6"/>
      <c r="K124" s="6"/>
      <c r="L124" s="6"/>
      <c r="M124" s="6"/>
      <c r="N124" s="6"/>
    </row>
    <row r="125" spans="1:14" x14ac:dyDescent="0.25">
      <c r="A125" s="6"/>
      <c r="B125" s="6"/>
      <c r="C125" s="52"/>
      <c r="D125" s="6"/>
      <c r="E125" s="6"/>
      <c r="F125" s="6"/>
      <c r="G125" s="6"/>
      <c r="H125" s="6"/>
      <c r="I125" s="6"/>
      <c r="J125" s="6"/>
      <c r="K125" s="6"/>
      <c r="L125" s="6"/>
      <c r="M125" s="6"/>
      <c r="N125" s="6"/>
    </row>
    <row r="126" spans="1:14" x14ac:dyDescent="0.25">
      <c r="A126" s="6"/>
      <c r="B126" s="6"/>
      <c r="C126" s="52"/>
      <c r="D126" s="6"/>
      <c r="E126" s="6"/>
      <c r="F126" s="6"/>
      <c r="G126" s="6"/>
      <c r="H126" s="6"/>
      <c r="I126" s="6"/>
      <c r="J126" s="6"/>
      <c r="K126" s="6"/>
      <c r="L126" s="6"/>
      <c r="M126" s="6"/>
      <c r="N126" s="6"/>
    </row>
    <row r="127" spans="1:14" x14ac:dyDescent="0.25">
      <c r="A127" s="6"/>
      <c r="B127" s="6"/>
      <c r="C127" s="52"/>
      <c r="D127" s="6"/>
      <c r="E127" s="6"/>
      <c r="F127" s="6"/>
      <c r="G127" s="6"/>
      <c r="H127" s="6"/>
      <c r="I127" s="6"/>
      <c r="J127" s="6"/>
      <c r="K127" s="6"/>
      <c r="L127" s="6"/>
      <c r="M127" s="6"/>
      <c r="N127" s="6"/>
    </row>
    <row r="128" spans="1:14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</row>
    <row r="129" spans="1:14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</row>
    <row r="130" spans="1:14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</row>
    <row r="131" spans="1:14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</row>
    <row r="132" spans="1:14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</row>
    <row r="133" spans="1:14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</row>
    <row r="134" spans="1:14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</row>
    <row r="135" spans="1:14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</row>
    <row r="136" spans="1:14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</row>
    <row r="137" spans="1:14" x14ac:dyDescent="0.25">
      <c r="C137" s="53"/>
    </row>
    <row r="138" spans="1:14" x14ac:dyDescent="0.25">
      <c r="C138" s="53"/>
    </row>
    <row r="139" spans="1:14" x14ac:dyDescent="0.25">
      <c r="C139" s="53"/>
    </row>
    <row r="140" spans="1:14" x14ac:dyDescent="0.25">
      <c r="C140" s="53"/>
    </row>
    <row r="141" spans="1:14" x14ac:dyDescent="0.25">
      <c r="C141" s="53"/>
    </row>
    <row r="142" spans="1:14" x14ac:dyDescent="0.25">
      <c r="C142" s="53"/>
    </row>
    <row r="143" spans="1:14" x14ac:dyDescent="0.25">
      <c r="C143" s="53"/>
    </row>
    <row r="144" spans="1:14" x14ac:dyDescent="0.25">
      <c r="C144" s="53"/>
    </row>
    <row r="145" spans="3:3" x14ac:dyDescent="0.25">
      <c r="C145" s="53"/>
    </row>
    <row r="146" spans="3:3" x14ac:dyDescent="0.25">
      <c r="C146" s="53"/>
    </row>
    <row r="147" spans="3:3" x14ac:dyDescent="0.25">
      <c r="C147" s="53"/>
    </row>
    <row r="148" spans="3:3" x14ac:dyDescent="0.25">
      <c r="C148" s="53"/>
    </row>
    <row r="149" spans="3:3" x14ac:dyDescent="0.25">
      <c r="C149" s="53"/>
    </row>
    <row r="150" spans="3:3" x14ac:dyDescent="0.25">
      <c r="C150" s="53"/>
    </row>
    <row r="151" spans="3:3" x14ac:dyDescent="0.25">
      <c r="C151" s="53"/>
    </row>
    <row r="152" spans="3:3" x14ac:dyDescent="0.25">
      <c r="C152" s="53"/>
    </row>
    <row r="153" spans="3:3" x14ac:dyDescent="0.25">
      <c r="C153" s="53"/>
    </row>
    <row r="154" spans="3:3" x14ac:dyDescent="0.25">
      <c r="C154" s="53"/>
    </row>
    <row r="155" spans="3:3" x14ac:dyDescent="0.25">
      <c r="C155" s="53"/>
    </row>
    <row r="156" spans="3:3" x14ac:dyDescent="0.25">
      <c r="C156" s="53"/>
    </row>
    <row r="157" spans="3:3" x14ac:dyDescent="0.25">
      <c r="C157" s="53"/>
    </row>
    <row r="158" spans="3:3" x14ac:dyDescent="0.25">
      <c r="C158" s="53"/>
    </row>
    <row r="159" spans="3:3" x14ac:dyDescent="0.25">
      <c r="C159" s="53"/>
    </row>
    <row r="160" spans="3:3" x14ac:dyDescent="0.25">
      <c r="C160" s="53"/>
    </row>
    <row r="161" spans="3:3" x14ac:dyDescent="0.25">
      <c r="C161" s="53"/>
    </row>
    <row r="162" spans="3:3" x14ac:dyDescent="0.25">
      <c r="C162" s="53"/>
    </row>
    <row r="163" spans="3:3" x14ac:dyDescent="0.25">
      <c r="C163" s="53"/>
    </row>
    <row r="164" spans="3:3" x14ac:dyDescent="0.25">
      <c r="C164" s="53"/>
    </row>
    <row r="165" spans="3:3" x14ac:dyDescent="0.25">
      <c r="C165" s="53"/>
    </row>
    <row r="166" spans="3:3" x14ac:dyDescent="0.25">
      <c r="C166" s="53"/>
    </row>
    <row r="167" spans="3:3" x14ac:dyDescent="0.25">
      <c r="C167" s="53"/>
    </row>
    <row r="168" spans="3:3" x14ac:dyDescent="0.25">
      <c r="C168" s="53"/>
    </row>
    <row r="169" spans="3:3" x14ac:dyDescent="0.25">
      <c r="C169" s="53"/>
    </row>
    <row r="170" spans="3:3" x14ac:dyDescent="0.25">
      <c r="C170" s="53"/>
    </row>
    <row r="171" spans="3:3" x14ac:dyDescent="0.25">
      <c r="C171" s="53"/>
    </row>
    <row r="172" spans="3:3" x14ac:dyDescent="0.25">
      <c r="C172" s="53"/>
    </row>
    <row r="173" spans="3:3" x14ac:dyDescent="0.25">
      <c r="C173" s="53"/>
    </row>
    <row r="174" spans="3:3" x14ac:dyDescent="0.25">
      <c r="C174" s="53"/>
    </row>
    <row r="175" spans="3:3" x14ac:dyDescent="0.25">
      <c r="C175" s="53"/>
    </row>
    <row r="176" spans="3:3" x14ac:dyDescent="0.25">
      <c r="C176" s="53"/>
    </row>
    <row r="177" spans="3:3" x14ac:dyDescent="0.25">
      <c r="C177" s="53"/>
    </row>
    <row r="178" spans="3:3" x14ac:dyDescent="0.25">
      <c r="C178" s="53"/>
    </row>
    <row r="179" spans="3:3" x14ac:dyDescent="0.25">
      <c r="C179" s="53"/>
    </row>
    <row r="180" spans="3:3" x14ac:dyDescent="0.25">
      <c r="C180" s="53"/>
    </row>
    <row r="181" spans="3:3" x14ac:dyDescent="0.25">
      <c r="C181" s="53"/>
    </row>
    <row r="182" spans="3:3" x14ac:dyDescent="0.25">
      <c r="C182" s="53"/>
    </row>
    <row r="183" spans="3:3" x14ac:dyDescent="0.25">
      <c r="C183" s="53"/>
    </row>
    <row r="184" spans="3:3" x14ac:dyDescent="0.25">
      <c r="C184" s="53"/>
    </row>
    <row r="185" spans="3:3" x14ac:dyDescent="0.25">
      <c r="C185" s="53"/>
    </row>
    <row r="186" spans="3:3" x14ac:dyDescent="0.25">
      <c r="C186" s="53"/>
    </row>
    <row r="187" spans="3:3" x14ac:dyDescent="0.25">
      <c r="C187" s="53"/>
    </row>
    <row r="188" spans="3:3" x14ac:dyDescent="0.25">
      <c r="C188" s="53"/>
    </row>
    <row r="189" spans="3:3" x14ac:dyDescent="0.25">
      <c r="C189" s="53"/>
    </row>
    <row r="190" spans="3:3" x14ac:dyDescent="0.25">
      <c r="C190" s="53"/>
    </row>
    <row r="191" spans="3:3" x14ac:dyDescent="0.25">
      <c r="C191" s="53"/>
    </row>
    <row r="192" spans="3:3" x14ac:dyDescent="0.25">
      <c r="C192" s="53"/>
    </row>
    <row r="193" spans="3:3" x14ac:dyDescent="0.25">
      <c r="C193" s="53"/>
    </row>
    <row r="194" spans="3:3" x14ac:dyDescent="0.25">
      <c r="C194" s="53"/>
    </row>
    <row r="195" spans="3:3" x14ac:dyDescent="0.25">
      <c r="C195" s="53"/>
    </row>
    <row r="196" spans="3:3" x14ac:dyDescent="0.25">
      <c r="C196" s="53"/>
    </row>
    <row r="197" spans="3:3" x14ac:dyDescent="0.25">
      <c r="C197" s="53"/>
    </row>
    <row r="198" spans="3:3" x14ac:dyDescent="0.25">
      <c r="C198" s="53"/>
    </row>
    <row r="199" spans="3:3" x14ac:dyDescent="0.25">
      <c r="C199" s="53"/>
    </row>
    <row r="200" spans="3:3" x14ac:dyDescent="0.25">
      <c r="C200" s="53"/>
    </row>
    <row r="201" spans="3:3" x14ac:dyDescent="0.25">
      <c r="C201" s="53"/>
    </row>
    <row r="202" spans="3:3" x14ac:dyDescent="0.25">
      <c r="C202" s="53"/>
    </row>
    <row r="203" spans="3:3" x14ac:dyDescent="0.25">
      <c r="C203" s="53"/>
    </row>
    <row r="204" spans="3:3" x14ac:dyDescent="0.25">
      <c r="C204" s="53"/>
    </row>
    <row r="205" spans="3:3" x14ac:dyDescent="0.25">
      <c r="C205" s="53"/>
    </row>
    <row r="206" spans="3:3" x14ac:dyDescent="0.25">
      <c r="C206" s="53"/>
    </row>
    <row r="207" spans="3:3" x14ac:dyDescent="0.25">
      <c r="C207" s="53"/>
    </row>
    <row r="208" spans="3:3" x14ac:dyDescent="0.25">
      <c r="C208" s="53"/>
    </row>
    <row r="209" spans="3:3" x14ac:dyDescent="0.25">
      <c r="C209" s="53"/>
    </row>
    <row r="210" spans="3:3" x14ac:dyDescent="0.25">
      <c r="C210" s="53"/>
    </row>
    <row r="211" spans="3:3" x14ac:dyDescent="0.25">
      <c r="C211" s="53"/>
    </row>
    <row r="212" spans="3:3" x14ac:dyDescent="0.25">
      <c r="C212" s="53"/>
    </row>
    <row r="213" spans="3:3" x14ac:dyDescent="0.25">
      <c r="C213" s="53"/>
    </row>
    <row r="214" spans="3:3" x14ac:dyDescent="0.25">
      <c r="C214" s="53"/>
    </row>
    <row r="215" spans="3:3" x14ac:dyDescent="0.25">
      <c r="C215" s="53"/>
    </row>
    <row r="216" spans="3:3" x14ac:dyDescent="0.25">
      <c r="C216" s="53"/>
    </row>
    <row r="217" spans="3:3" x14ac:dyDescent="0.25">
      <c r="C217" s="53"/>
    </row>
    <row r="218" spans="3:3" x14ac:dyDescent="0.25">
      <c r="C218" s="53"/>
    </row>
    <row r="219" spans="3:3" x14ac:dyDescent="0.25">
      <c r="C219" s="53"/>
    </row>
    <row r="220" spans="3:3" x14ac:dyDescent="0.25">
      <c r="C220" s="53"/>
    </row>
    <row r="221" spans="3:3" x14ac:dyDescent="0.25">
      <c r="C221" s="53"/>
    </row>
    <row r="222" spans="3:3" x14ac:dyDescent="0.25">
      <c r="C222" s="53"/>
    </row>
    <row r="223" spans="3:3" x14ac:dyDescent="0.25">
      <c r="C223" s="53"/>
    </row>
    <row r="224" spans="3:3" x14ac:dyDescent="0.25">
      <c r="C224" s="53"/>
    </row>
    <row r="225" spans="3:3" x14ac:dyDescent="0.25">
      <c r="C225" s="53"/>
    </row>
    <row r="226" spans="3:3" x14ac:dyDescent="0.25">
      <c r="C226" s="53"/>
    </row>
    <row r="227" spans="3:3" x14ac:dyDescent="0.25">
      <c r="C227" s="53"/>
    </row>
    <row r="228" spans="3:3" x14ac:dyDescent="0.25">
      <c r="C228" s="53"/>
    </row>
    <row r="229" spans="3:3" x14ac:dyDescent="0.25">
      <c r="C229" s="53"/>
    </row>
    <row r="230" spans="3:3" x14ac:dyDescent="0.25">
      <c r="C230" s="53"/>
    </row>
    <row r="231" spans="3:3" x14ac:dyDescent="0.25">
      <c r="C231" s="53"/>
    </row>
    <row r="232" spans="3:3" x14ac:dyDescent="0.25">
      <c r="C232" s="53"/>
    </row>
    <row r="233" spans="3:3" x14ac:dyDescent="0.25">
      <c r="C233" s="53"/>
    </row>
    <row r="234" spans="3:3" x14ac:dyDescent="0.25">
      <c r="C234" s="53"/>
    </row>
    <row r="235" spans="3:3" x14ac:dyDescent="0.25">
      <c r="C235" s="53"/>
    </row>
    <row r="236" spans="3:3" x14ac:dyDescent="0.25">
      <c r="C236" s="53"/>
    </row>
    <row r="237" spans="3:3" x14ac:dyDescent="0.25">
      <c r="C237" s="53"/>
    </row>
    <row r="238" spans="3:3" x14ac:dyDescent="0.25">
      <c r="C238" s="53"/>
    </row>
    <row r="239" spans="3:3" x14ac:dyDescent="0.25">
      <c r="C239" s="53"/>
    </row>
    <row r="240" spans="3:3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</sheetData>
  <mergeCells count="22">
    <mergeCell ref="A14:A16"/>
    <mergeCell ref="C1:O1"/>
    <mergeCell ref="C2:O2"/>
    <mergeCell ref="C3:O3"/>
    <mergeCell ref="C4:O4"/>
    <mergeCell ref="A12:O12"/>
    <mergeCell ref="B20:O20"/>
    <mergeCell ref="L14:L16"/>
    <mergeCell ref="M14:O14"/>
    <mergeCell ref="E15:F15"/>
    <mergeCell ref="G15:G16"/>
    <mergeCell ref="I15:J15"/>
    <mergeCell ref="M15:N15"/>
    <mergeCell ref="O15:O16"/>
    <mergeCell ref="D14:D16"/>
    <mergeCell ref="I14:K14"/>
    <mergeCell ref="B17:O17"/>
    <mergeCell ref="K15:K16"/>
    <mergeCell ref="B14:B16"/>
    <mergeCell ref="C14:C16"/>
    <mergeCell ref="E14:G14"/>
    <mergeCell ref="H14:H16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554"/>
  <sheetViews>
    <sheetView showZeros="0" workbookViewId="0">
      <selection activeCell="T25" sqref="T25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8" width="9.140625" style="2" hidden="1" customWidth="1"/>
    <col min="19" max="20" width="9.140625" style="2" customWidth="1"/>
    <col min="21" max="16384" width="9.140625" style="2"/>
  </cols>
  <sheetData>
    <row r="1" spans="1:15" x14ac:dyDescent="0.25">
      <c r="B1" s="628" t="s">
        <v>328</v>
      </c>
      <c r="C1" s="628"/>
      <c r="D1" s="628"/>
      <c r="E1" s="628"/>
      <c r="F1" s="628"/>
      <c r="G1" s="628"/>
      <c r="H1" s="628"/>
      <c r="I1" s="628"/>
      <c r="J1" s="628"/>
      <c r="K1" s="628"/>
      <c r="L1" s="628"/>
      <c r="M1" s="628"/>
      <c r="N1" s="628"/>
      <c r="O1" s="628"/>
    </row>
    <row r="2" spans="1:15" x14ac:dyDescent="0.25">
      <c r="B2" s="628" t="s">
        <v>447</v>
      </c>
      <c r="C2" s="628"/>
      <c r="D2" s="628"/>
      <c r="E2" s="628"/>
      <c r="F2" s="628"/>
      <c r="G2" s="628"/>
      <c r="H2" s="628"/>
      <c r="I2" s="628"/>
      <c r="J2" s="628"/>
      <c r="K2" s="628"/>
      <c r="L2" s="628"/>
      <c r="M2" s="628"/>
      <c r="N2" s="628"/>
      <c r="O2" s="628"/>
    </row>
    <row r="3" spans="1:15" x14ac:dyDescent="0.25">
      <c r="B3" s="628" t="s">
        <v>505</v>
      </c>
      <c r="C3" s="628"/>
      <c r="D3" s="628"/>
      <c r="E3" s="628"/>
      <c r="F3" s="628"/>
      <c r="G3" s="628"/>
      <c r="H3" s="628"/>
      <c r="I3" s="628"/>
      <c r="J3" s="628"/>
      <c r="K3" s="628"/>
      <c r="L3" s="628"/>
      <c r="M3" s="628"/>
      <c r="N3" s="628"/>
      <c r="O3" s="628"/>
    </row>
    <row r="4" spans="1:15" x14ac:dyDescent="0.25">
      <c r="B4" s="628" t="s">
        <v>345</v>
      </c>
      <c r="C4" s="628"/>
      <c r="D4" s="628"/>
      <c r="E4" s="628"/>
      <c r="F4" s="628"/>
      <c r="G4" s="628"/>
      <c r="H4" s="628"/>
      <c r="I4" s="628"/>
      <c r="J4" s="628"/>
      <c r="K4" s="628"/>
      <c r="L4" s="628"/>
      <c r="M4" s="628"/>
      <c r="N4" s="628"/>
      <c r="O4" s="628"/>
    </row>
    <row r="5" spans="1:15" ht="13.5" customHeight="1" x14ac:dyDescent="0.25">
      <c r="B5" s="581" t="s">
        <v>511</v>
      </c>
      <c r="C5" s="581"/>
      <c r="D5" s="581"/>
      <c r="E5" s="581"/>
      <c r="F5" s="581"/>
      <c r="G5" s="581"/>
      <c r="H5" s="581"/>
      <c r="I5" s="581"/>
      <c r="J5" s="581"/>
      <c r="K5" s="581"/>
      <c r="L5" s="581"/>
      <c r="M5" s="581"/>
      <c r="N5" s="581"/>
      <c r="O5" s="581"/>
    </row>
    <row r="6" spans="1:15" ht="15" customHeight="1" x14ac:dyDescent="0.25">
      <c r="B6" s="581" t="s">
        <v>515</v>
      </c>
      <c r="C6" s="581"/>
      <c r="D6" s="581"/>
      <c r="E6" s="581"/>
      <c r="F6" s="581"/>
      <c r="G6" s="581"/>
      <c r="H6" s="581"/>
      <c r="I6" s="581"/>
      <c r="J6" s="581"/>
      <c r="K6" s="581"/>
      <c r="L6" s="581"/>
      <c r="M6" s="581"/>
      <c r="N6" s="581"/>
      <c r="O6" s="581"/>
    </row>
    <row r="7" spans="1:15" ht="15" hidden="1" customHeight="1" x14ac:dyDescent="0.25">
      <c r="A7" s="318"/>
      <c r="B7" s="581" t="s">
        <v>412</v>
      </c>
      <c r="C7" s="581"/>
      <c r="D7" s="581"/>
      <c r="E7" s="581"/>
      <c r="F7" s="581"/>
      <c r="G7" s="581"/>
      <c r="H7" s="581"/>
      <c r="I7" s="581"/>
      <c r="J7" s="581"/>
      <c r="K7" s="581"/>
      <c r="L7" s="581"/>
      <c r="M7" s="581"/>
      <c r="N7" s="581"/>
      <c r="O7" s="581"/>
    </row>
    <row r="8" spans="1:15" hidden="1" x14ac:dyDescent="0.25">
      <c r="A8" s="318"/>
      <c r="B8" s="581" t="s">
        <v>413</v>
      </c>
      <c r="C8" s="581"/>
      <c r="D8" s="581"/>
      <c r="E8" s="581"/>
      <c r="F8" s="581"/>
      <c r="G8" s="581"/>
      <c r="H8" s="581"/>
      <c r="I8" s="581"/>
      <c r="J8" s="581"/>
      <c r="K8" s="581"/>
      <c r="L8" s="581"/>
      <c r="M8" s="581"/>
      <c r="N8" s="581"/>
      <c r="O8" s="581"/>
    </row>
    <row r="9" spans="1:15" ht="15" hidden="1" customHeight="1" x14ac:dyDescent="0.25">
      <c r="A9" s="318"/>
      <c r="B9" s="581" t="s">
        <v>414</v>
      </c>
      <c r="C9" s="581"/>
      <c r="D9" s="581"/>
      <c r="E9" s="581"/>
      <c r="F9" s="581"/>
      <c r="G9" s="581"/>
      <c r="H9" s="581"/>
      <c r="I9" s="581"/>
      <c r="J9" s="581"/>
      <c r="K9" s="581"/>
      <c r="L9" s="581"/>
      <c r="M9" s="581"/>
      <c r="N9" s="581"/>
      <c r="O9" s="581"/>
    </row>
    <row r="10" spans="1:15" hidden="1" x14ac:dyDescent="0.25">
      <c r="A10" s="318"/>
      <c r="B10" s="581" t="s">
        <v>415</v>
      </c>
      <c r="C10" s="581"/>
      <c r="D10" s="581"/>
      <c r="E10" s="581"/>
      <c r="F10" s="581"/>
      <c r="G10" s="581"/>
      <c r="H10" s="581"/>
      <c r="I10" s="581"/>
      <c r="J10" s="581"/>
      <c r="K10" s="581"/>
      <c r="L10" s="581"/>
      <c r="M10" s="581"/>
      <c r="N10" s="581"/>
      <c r="O10" s="581"/>
    </row>
    <row r="11" spans="1:15" hidden="1" x14ac:dyDescent="0.25">
      <c r="A11" s="318"/>
      <c r="B11" s="581" t="s">
        <v>430</v>
      </c>
      <c r="C11" s="581"/>
      <c r="D11" s="581"/>
      <c r="E11" s="581"/>
      <c r="F11" s="581"/>
      <c r="G11" s="581"/>
      <c r="H11" s="581"/>
      <c r="I11" s="581"/>
      <c r="J11" s="581"/>
      <c r="K11" s="581"/>
      <c r="L11" s="581"/>
      <c r="M11" s="581"/>
      <c r="N11" s="581"/>
      <c r="O11" s="581"/>
    </row>
    <row r="12" spans="1:15" hidden="1" x14ac:dyDescent="0.25">
      <c r="A12" s="318"/>
      <c r="B12" s="581" t="s">
        <v>421</v>
      </c>
      <c r="C12" s="581"/>
      <c r="D12" s="581"/>
      <c r="E12" s="581"/>
      <c r="F12" s="581"/>
      <c r="G12" s="581"/>
      <c r="H12" s="581"/>
      <c r="I12" s="581"/>
      <c r="J12" s="581"/>
      <c r="K12" s="581"/>
      <c r="L12" s="581"/>
      <c r="M12" s="581"/>
      <c r="N12" s="581"/>
      <c r="O12" s="581"/>
    </row>
    <row r="13" spans="1:15" hidden="1" x14ac:dyDescent="0.25">
      <c r="A13" s="318"/>
      <c r="B13" s="581" t="s">
        <v>429</v>
      </c>
      <c r="C13" s="581"/>
      <c r="D13" s="581"/>
      <c r="E13" s="581"/>
      <c r="F13" s="581"/>
      <c r="G13" s="581"/>
      <c r="H13" s="581"/>
      <c r="I13" s="581"/>
      <c r="J13" s="581"/>
      <c r="K13" s="581"/>
      <c r="L13" s="581"/>
      <c r="M13" s="581"/>
      <c r="N13" s="581"/>
      <c r="O13" s="581"/>
    </row>
    <row r="14" spans="1:15" hidden="1" x14ac:dyDescent="0.25">
      <c r="A14" s="318"/>
      <c r="B14" s="581" t="s">
        <v>427</v>
      </c>
      <c r="C14" s="581"/>
      <c r="D14" s="581"/>
      <c r="E14" s="581"/>
      <c r="F14" s="581"/>
      <c r="G14" s="581"/>
      <c r="H14" s="581"/>
      <c r="I14" s="581"/>
      <c r="J14" s="581"/>
      <c r="K14" s="581"/>
      <c r="L14" s="581"/>
      <c r="M14" s="581"/>
      <c r="N14" s="581"/>
      <c r="O14" s="581"/>
    </row>
    <row r="15" spans="1:15" hidden="1" x14ac:dyDescent="0.25">
      <c r="A15" s="318"/>
      <c r="B15" s="581" t="s">
        <v>428</v>
      </c>
      <c r="C15" s="581"/>
      <c r="D15" s="581"/>
      <c r="E15" s="581"/>
      <c r="F15" s="581"/>
      <c r="G15" s="581"/>
      <c r="H15" s="581"/>
      <c r="I15" s="581"/>
      <c r="J15" s="581"/>
      <c r="K15" s="581"/>
      <c r="L15" s="581"/>
      <c r="M15" s="581"/>
      <c r="N15" s="581"/>
      <c r="O15" s="581"/>
    </row>
    <row r="16" spans="1:15" hidden="1" x14ac:dyDescent="0.25">
      <c r="A16" s="318"/>
      <c r="B16" s="581" t="s">
        <v>435</v>
      </c>
      <c r="C16" s="581"/>
      <c r="D16" s="581"/>
      <c r="E16" s="581"/>
      <c r="F16" s="581"/>
      <c r="G16" s="581"/>
      <c r="H16" s="581"/>
      <c r="I16" s="581"/>
      <c r="J16" s="581"/>
      <c r="K16" s="581"/>
      <c r="L16" s="581"/>
      <c r="M16" s="581"/>
      <c r="N16" s="581"/>
      <c r="O16" s="581"/>
    </row>
    <row r="17" spans="1:15" hidden="1" x14ac:dyDescent="0.25">
      <c r="A17" s="318"/>
      <c r="B17" s="581" t="s">
        <v>434</v>
      </c>
      <c r="C17" s="581"/>
      <c r="D17" s="581"/>
      <c r="E17" s="581"/>
      <c r="F17" s="581"/>
      <c r="G17" s="581"/>
      <c r="H17" s="581"/>
      <c r="I17" s="581"/>
      <c r="J17" s="581"/>
      <c r="K17" s="581"/>
      <c r="L17" s="581"/>
      <c r="M17" s="581"/>
      <c r="N17" s="581"/>
      <c r="O17" s="581"/>
    </row>
    <row r="18" spans="1:15" hidden="1" x14ac:dyDescent="0.25">
      <c r="A18" s="318"/>
      <c r="B18" s="581" t="s">
        <v>437</v>
      </c>
      <c r="C18" s="581"/>
      <c r="D18" s="581"/>
      <c r="E18" s="581"/>
      <c r="F18" s="581"/>
      <c r="G18" s="581"/>
      <c r="H18" s="581"/>
      <c r="I18" s="581"/>
      <c r="J18" s="581"/>
      <c r="K18" s="581"/>
      <c r="L18" s="581"/>
      <c r="M18" s="581"/>
      <c r="N18" s="581"/>
      <c r="O18" s="581"/>
    </row>
    <row r="19" spans="1:15" hidden="1" x14ac:dyDescent="0.25">
      <c r="A19" s="318"/>
      <c r="B19" s="581" t="s">
        <v>444</v>
      </c>
      <c r="C19" s="581"/>
      <c r="D19" s="581"/>
      <c r="E19" s="581"/>
      <c r="F19" s="581"/>
      <c r="G19" s="581"/>
      <c r="H19" s="581"/>
      <c r="I19" s="581"/>
      <c r="J19" s="581"/>
      <c r="K19" s="581"/>
      <c r="L19" s="581"/>
      <c r="M19" s="581"/>
      <c r="N19" s="581"/>
      <c r="O19" s="581"/>
    </row>
    <row r="20" spans="1:15" hidden="1" x14ac:dyDescent="0.25">
      <c r="A20" s="318"/>
      <c r="B20" s="581" t="s">
        <v>445</v>
      </c>
      <c r="C20" s="581"/>
      <c r="D20" s="581"/>
      <c r="E20" s="581"/>
      <c r="F20" s="581"/>
      <c r="G20" s="581"/>
      <c r="H20" s="581"/>
      <c r="I20" s="581"/>
      <c r="J20" s="581"/>
      <c r="K20" s="581"/>
      <c r="L20" s="581"/>
      <c r="M20" s="581"/>
      <c r="N20" s="581"/>
      <c r="O20" s="581"/>
    </row>
    <row r="21" spans="1:15" x14ac:dyDescent="0.25">
      <c r="A21" s="318"/>
      <c r="B21" s="581" t="s">
        <v>536</v>
      </c>
      <c r="C21" s="581"/>
      <c r="D21" s="581"/>
      <c r="E21" s="581"/>
      <c r="F21" s="581"/>
      <c r="G21" s="581"/>
      <c r="H21" s="581"/>
      <c r="I21" s="581"/>
      <c r="J21" s="581"/>
      <c r="K21" s="581"/>
      <c r="L21" s="581"/>
      <c r="M21" s="581"/>
      <c r="N21" s="581"/>
      <c r="O21" s="581"/>
    </row>
    <row r="22" spans="1:15" x14ac:dyDescent="0.25">
      <c r="A22" s="318"/>
      <c r="B22" s="581" t="s">
        <v>542</v>
      </c>
      <c r="C22" s="581"/>
      <c r="D22" s="581"/>
      <c r="E22" s="581"/>
      <c r="F22" s="581"/>
      <c r="G22" s="581"/>
      <c r="H22" s="581"/>
      <c r="I22" s="581"/>
      <c r="J22" s="581"/>
      <c r="K22" s="581"/>
      <c r="L22" s="581"/>
      <c r="M22" s="581"/>
      <c r="N22" s="581"/>
      <c r="O22" s="581"/>
    </row>
    <row r="23" spans="1:15" x14ac:dyDescent="0.25">
      <c r="A23" s="318"/>
      <c r="B23" s="581" t="s">
        <v>563</v>
      </c>
      <c r="C23" s="581"/>
      <c r="D23" s="581"/>
      <c r="E23" s="581"/>
      <c r="F23" s="581"/>
      <c r="G23" s="581"/>
      <c r="H23" s="581"/>
      <c r="I23" s="581"/>
      <c r="J23" s="581"/>
      <c r="K23" s="581"/>
      <c r="L23" s="581"/>
      <c r="M23" s="581"/>
      <c r="N23" s="581"/>
      <c r="O23" s="581"/>
    </row>
    <row r="24" spans="1:15" x14ac:dyDescent="0.25">
      <c r="A24" s="318"/>
      <c r="B24" s="581" t="s">
        <v>575</v>
      </c>
      <c r="C24" s="581"/>
      <c r="D24" s="581"/>
      <c r="E24" s="581"/>
      <c r="F24" s="581"/>
      <c r="G24" s="581"/>
      <c r="H24" s="581"/>
      <c r="I24" s="581"/>
      <c r="J24" s="581"/>
      <c r="K24" s="581"/>
      <c r="L24" s="581"/>
      <c r="M24" s="581"/>
      <c r="N24" s="581"/>
      <c r="O24" s="581"/>
    </row>
    <row r="25" spans="1:15" x14ac:dyDescent="0.25">
      <c r="A25" s="318"/>
      <c r="B25" s="581" t="s">
        <v>582</v>
      </c>
      <c r="C25" s="581"/>
      <c r="D25" s="581"/>
      <c r="E25" s="581"/>
      <c r="F25" s="581"/>
      <c r="G25" s="581"/>
      <c r="H25" s="581"/>
      <c r="I25" s="581"/>
      <c r="J25" s="581"/>
      <c r="K25" s="581"/>
      <c r="L25" s="581"/>
      <c r="M25" s="581"/>
      <c r="N25" s="581"/>
      <c r="O25" s="581"/>
    </row>
    <row r="26" spans="1:15" x14ac:dyDescent="0.25">
      <c r="A26" s="318"/>
      <c r="B26" s="581" t="s">
        <v>602</v>
      </c>
      <c r="C26" s="581"/>
      <c r="D26" s="581"/>
      <c r="E26" s="581"/>
      <c r="F26" s="581"/>
      <c r="G26" s="581"/>
      <c r="H26" s="581"/>
      <c r="I26" s="581"/>
      <c r="J26" s="581"/>
      <c r="K26" s="581"/>
      <c r="L26" s="581"/>
      <c r="M26" s="581"/>
      <c r="N26" s="581"/>
      <c r="O26" s="581"/>
    </row>
    <row r="27" spans="1:15" x14ac:dyDescent="0.25">
      <c r="A27" s="318"/>
      <c r="B27" s="581" t="s">
        <v>590</v>
      </c>
      <c r="C27" s="581"/>
      <c r="D27" s="581"/>
      <c r="E27" s="581"/>
      <c r="F27" s="581"/>
      <c r="G27" s="581"/>
      <c r="H27" s="581"/>
      <c r="I27" s="581"/>
      <c r="J27" s="581"/>
      <c r="K27" s="581"/>
      <c r="L27" s="581"/>
      <c r="M27" s="581"/>
      <c r="N27" s="581"/>
      <c r="O27" s="581"/>
    </row>
    <row r="28" spans="1:15" x14ac:dyDescent="0.25">
      <c r="A28" s="318"/>
      <c r="B28" s="581" t="s">
        <v>610</v>
      </c>
      <c r="C28" s="581"/>
      <c r="D28" s="581"/>
      <c r="E28" s="581"/>
      <c r="F28" s="581"/>
      <c r="G28" s="581"/>
      <c r="H28" s="581"/>
      <c r="I28" s="581"/>
      <c r="J28" s="581"/>
      <c r="K28" s="581"/>
      <c r="L28" s="581"/>
      <c r="M28" s="581"/>
      <c r="N28" s="581"/>
      <c r="O28" s="581"/>
    </row>
    <row r="29" spans="1:15" ht="12" customHeight="1" x14ac:dyDescent="0.25">
      <c r="B29" s="56"/>
      <c r="C29" s="56"/>
      <c r="D29" s="56"/>
      <c r="E29" s="56"/>
      <c r="F29" s="56"/>
      <c r="G29" s="56"/>
      <c r="H29" s="57"/>
      <c r="I29" s="57"/>
      <c r="J29" s="57"/>
      <c r="K29" s="57"/>
      <c r="L29" s="56"/>
      <c r="M29" s="56"/>
      <c r="N29" s="56"/>
      <c r="O29" s="56"/>
    </row>
    <row r="30" spans="1:15" ht="29.25" customHeight="1" x14ac:dyDescent="0.25">
      <c r="A30" s="583" t="s">
        <v>457</v>
      </c>
      <c r="B30" s="583"/>
      <c r="C30" s="583"/>
      <c r="D30" s="583"/>
      <c r="E30" s="583"/>
      <c r="F30" s="583"/>
      <c r="G30" s="583"/>
      <c r="H30" s="583"/>
      <c r="I30" s="583"/>
      <c r="J30" s="583"/>
      <c r="K30" s="583"/>
      <c r="L30" s="583"/>
      <c r="M30" s="583"/>
      <c r="N30" s="583"/>
      <c r="O30" s="583"/>
    </row>
    <row r="31" spans="1:15" ht="15" customHeight="1" x14ac:dyDescent="0.25">
      <c r="B31" s="58"/>
      <c r="C31" s="58"/>
      <c r="D31" s="58"/>
      <c r="E31" s="58"/>
      <c r="F31" s="58"/>
      <c r="G31" s="58"/>
      <c r="H31" s="59"/>
      <c r="I31" s="59"/>
      <c r="J31" s="59"/>
      <c r="K31" s="59"/>
      <c r="L31" s="58"/>
      <c r="M31" s="58"/>
      <c r="N31" s="58"/>
      <c r="O31" s="4" t="s">
        <v>406</v>
      </c>
    </row>
    <row r="32" spans="1:15" ht="15" customHeight="1" x14ac:dyDescent="0.25">
      <c r="A32" s="588" t="s">
        <v>5</v>
      </c>
      <c r="B32" s="591" t="s">
        <v>325</v>
      </c>
      <c r="C32" s="591" t="s">
        <v>54</v>
      </c>
      <c r="D32" s="604" t="s">
        <v>336</v>
      </c>
      <c r="E32" s="608" t="s">
        <v>194</v>
      </c>
      <c r="F32" s="608"/>
      <c r="G32" s="609"/>
      <c r="H32" s="594" t="s">
        <v>338</v>
      </c>
      <c r="I32" s="597" t="s">
        <v>194</v>
      </c>
      <c r="J32" s="598"/>
      <c r="K32" s="599"/>
      <c r="L32" s="603" t="s">
        <v>0</v>
      </c>
      <c r="M32" s="611" t="s">
        <v>194</v>
      </c>
      <c r="N32" s="612"/>
      <c r="O32" s="613"/>
    </row>
    <row r="33" spans="1:18" x14ac:dyDescent="0.25">
      <c r="A33" s="589"/>
      <c r="B33" s="592"/>
      <c r="C33" s="592"/>
      <c r="D33" s="605"/>
      <c r="E33" s="609" t="s">
        <v>1</v>
      </c>
      <c r="F33" s="619"/>
      <c r="G33" s="610" t="s">
        <v>2</v>
      </c>
      <c r="H33" s="595"/>
      <c r="I33" s="625" t="s">
        <v>1</v>
      </c>
      <c r="J33" s="625"/>
      <c r="K33" s="587" t="s">
        <v>2</v>
      </c>
      <c r="L33" s="603"/>
      <c r="M33" s="603" t="s">
        <v>1</v>
      </c>
      <c r="N33" s="603"/>
      <c r="O33" s="586" t="s">
        <v>2</v>
      </c>
    </row>
    <row r="34" spans="1:18" ht="30" customHeight="1" x14ac:dyDescent="0.25">
      <c r="A34" s="590"/>
      <c r="B34" s="593"/>
      <c r="C34" s="593"/>
      <c r="D34" s="606"/>
      <c r="E34" s="60" t="s">
        <v>3</v>
      </c>
      <c r="F34" s="61" t="s">
        <v>4</v>
      </c>
      <c r="G34" s="604"/>
      <c r="H34" s="596"/>
      <c r="I34" s="62" t="s">
        <v>3</v>
      </c>
      <c r="J34" s="63" t="s">
        <v>4</v>
      </c>
      <c r="K34" s="594"/>
      <c r="L34" s="659"/>
      <c r="M34" s="64" t="s">
        <v>3</v>
      </c>
      <c r="N34" s="65" t="s">
        <v>4</v>
      </c>
      <c r="O34" s="591"/>
    </row>
    <row r="35" spans="1:18" ht="15.95" customHeight="1" x14ac:dyDescent="0.25">
      <c r="A35" s="5" t="s">
        <v>71</v>
      </c>
      <c r="B35" s="600" t="s">
        <v>6</v>
      </c>
      <c r="C35" s="601"/>
      <c r="D35" s="601"/>
      <c r="E35" s="601"/>
      <c r="F35" s="601"/>
      <c r="G35" s="601"/>
      <c r="H35" s="601"/>
      <c r="I35" s="601"/>
      <c r="J35" s="601"/>
      <c r="K35" s="601"/>
      <c r="L35" s="601"/>
      <c r="M35" s="601"/>
      <c r="N35" s="601"/>
      <c r="O35" s="602"/>
      <c r="R35" s="77" t="s">
        <v>479</v>
      </c>
    </row>
    <row r="36" spans="1:18" ht="15" customHeight="1" x14ac:dyDescent="0.25">
      <c r="A36" s="5" t="s">
        <v>182</v>
      </c>
      <c r="B36" s="26" t="s">
        <v>20</v>
      </c>
      <c r="C36" s="7" t="s">
        <v>9</v>
      </c>
      <c r="D36" s="8">
        <f>E36+G36</f>
        <v>14.3</v>
      </c>
      <c r="E36" s="8">
        <v>14.3</v>
      </c>
      <c r="F36" s="8"/>
      <c r="G36" s="8"/>
      <c r="H36" s="9">
        <f>I36+K36</f>
        <v>0</v>
      </c>
      <c r="I36" s="9"/>
      <c r="J36" s="9"/>
      <c r="K36" s="9"/>
      <c r="L36" s="11">
        <f>M36+O36</f>
        <v>14.3</v>
      </c>
      <c r="M36" s="11">
        <f>E36+I36</f>
        <v>14.3</v>
      </c>
      <c r="N36" s="11">
        <f>F36+J36</f>
        <v>0</v>
      </c>
      <c r="O36" s="11">
        <f>G36+K36</f>
        <v>0</v>
      </c>
      <c r="Q36" s="2">
        <f>'2 pr._pajamos pagal rūšis'!L18-'9 pr._įstaigų pajamos'!L36</f>
        <v>0</v>
      </c>
      <c r="R36" s="77">
        <f>'2 pr._pajamos pagal rūšis'!L18-'9 pr._įstaigų pajamos'!L36</f>
        <v>0</v>
      </c>
    </row>
    <row r="37" spans="1:18" x14ac:dyDescent="0.25">
      <c r="A37" s="13" t="s">
        <v>72</v>
      </c>
      <c r="B37" s="66" t="s">
        <v>324</v>
      </c>
      <c r="C37" s="15" t="s">
        <v>9</v>
      </c>
      <c r="D37" s="67">
        <f t="shared" ref="D37:D46" si="0">E37+G37</f>
        <v>2.9</v>
      </c>
      <c r="E37" s="67">
        <v>2.9</v>
      </c>
      <c r="F37" s="67"/>
      <c r="G37" s="67"/>
      <c r="H37" s="68">
        <f t="shared" ref="H37:H46" si="1">I37+K37</f>
        <v>0.9</v>
      </c>
      <c r="I37" s="68">
        <v>0.9</v>
      </c>
      <c r="J37" s="68"/>
      <c r="K37" s="68"/>
      <c r="L37" s="69">
        <f t="shared" ref="L37:L47" si="2">M37+O37</f>
        <v>3.8</v>
      </c>
      <c r="M37" s="69">
        <f t="shared" ref="M37:M46" si="3">E37+I37</f>
        <v>3.8</v>
      </c>
      <c r="N37" s="69">
        <f t="shared" ref="N37:N46" si="4">F37+J37</f>
        <v>0</v>
      </c>
      <c r="O37" s="69">
        <f t="shared" ref="O37:O46" si="5">G37+K37</f>
        <v>0</v>
      </c>
      <c r="P37" s="431"/>
      <c r="Q37" s="432"/>
      <c r="R37" s="77">
        <f>'2 pr._pajamos pagal rūšis'!L19-'9 pr._įstaigų pajamos'!L37</f>
        <v>0</v>
      </c>
    </row>
    <row r="38" spans="1:18" ht="15" customHeight="1" x14ac:dyDescent="0.25">
      <c r="A38" s="5" t="s">
        <v>73</v>
      </c>
      <c r="B38" s="35" t="s">
        <v>10</v>
      </c>
      <c r="C38" s="15" t="s">
        <v>9</v>
      </c>
      <c r="D38" s="16">
        <f t="shared" si="0"/>
        <v>0.3</v>
      </c>
      <c r="E38" s="16">
        <v>0.3</v>
      </c>
      <c r="F38" s="16"/>
      <c r="G38" s="16"/>
      <c r="H38" s="10">
        <f t="shared" si="1"/>
        <v>0</v>
      </c>
      <c r="I38" s="10"/>
      <c r="J38" s="10"/>
      <c r="K38" s="10"/>
      <c r="L38" s="12">
        <f t="shared" si="2"/>
        <v>0.3</v>
      </c>
      <c r="M38" s="12">
        <f t="shared" si="3"/>
        <v>0.3</v>
      </c>
      <c r="N38" s="12">
        <f t="shared" si="4"/>
        <v>0</v>
      </c>
      <c r="O38" s="12">
        <f t="shared" si="5"/>
        <v>0</v>
      </c>
      <c r="R38" s="77">
        <f>'2 pr._pajamos pagal rūšis'!L20-'9 pr._įstaigų pajamos'!L38</f>
        <v>0</v>
      </c>
    </row>
    <row r="39" spans="1:18" ht="15" customHeight="1" x14ac:dyDescent="0.25">
      <c r="A39" s="5" t="s">
        <v>74</v>
      </c>
      <c r="B39" s="35" t="s">
        <v>11</v>
      </c>
      <c r="C39" s="15" t="s">
        <v>9</v>
      </c>
      <c r="D39" s="16">
        <f t="shared" si="0"/>
        <v>0.5</v>
      </c>
      <c r="E39" s="16">
        <v>0.5</v>
      </c>
      <c r="F39" s="16"/>
      <c r="G39" s="16"/>
      <c r="H39" s="10">
        <f t="shared" si="1"/>
        <v>0</v>
      </c>
      <c r="I39" s="10"/>
      <c r="J39" s="10"/>
      <c r="K39" s="10"/>
      <c r="L39" s="12">
        <f t="shared" si="2"/>
        <v>0.5</v>
      </c>
      <c r="M39" s="12">
        <f t="shared" si="3"/>
        <v>0.5</v>
      </c>
      <c r="N39" s="12">
        <f t="shared" si="4"/>
        <v>0</v>
      </c>
      <c r="O39" s="12">
        <f t="shared" si="5"/>
        <v>0</v>
      </c>
      <c r="R39" s="77">
        <f>'2 pr._pajamos pagal rūšis'!L21-'9 pr._įstaigų pajamos'!L39</f>
        <v>0</v>
      </c>
    </row>
    <row r="40" spans="1:18" ht="15" customHeight="1" x14ac:dyDescent="0.25">
      <c r="A40" s="5" t="s">
        <v>75</v>
      </c>
      <c r="B40" s="35" t="s">
        <v>12</v>
      </c>
      <c r="C40" s="15" t="s">
        <v>9</v>
      </c>
      <c r="D40" s="16">
        <f t="shared" si="0"/>
        <v>1.5</v>
      </c>
      <c r="E40" s="16">
        <v>1.5</v>
      </c>
      <c r="F40" s="16"/>
      <c r="G40" s="16"/>
      <c r="H40" s="10">
        <f t="shared" si="1"/>
        <v>0.4</v>
      </c>
      <c r="I40" s="10">
        <v>0.4</v>
      </c>
      <c r="J40" s="10"/>
      <c r="K40" s="10"/>
      <c r="L40" s="12">
        <f t="shared" si="2"/>
        <v>1.9</v>
      </c>
      <c r="M40" s="12">
        <f t="shared" si="3"/>
        <v>1.9</v>
      </c>
      <c r="N40" s="12">
        <f t="shared" si="4"/>
        <v>0</v>
      </c>
      <c r="O40" s="12">
        <f t="shared" si="5"/>
        <v>0</v>
      </c>
      <c r="R40" s="77">
        <f>'2 pr._pajamos pagal rūšis'!L22-'9 pr._įstaigų pajamos'!L40</f>
        <v>0</v>
      </c>
    </row>
    <row r="41" spans="1:18" ht="15" customHeight="1" x14ac:dyDescent="0.25">
      <c r="A41" s="13" t="s">
        <v>76</v>
      </c>
      <c r="B41" s="12" t="s">
        <v>14</v>
      </c>
      <c r="C41" s="15" t="s">
        <v>9</v>
      </c>
      <c r="D41" s="16">
        <f t="shared" si="0"/>
        <v>2</v>
      </c>
      <c r="E41" s="16">
        <v>2</v>
      </c>
      <c r="F41" s="16"/>
      <c r="G41" s="16"/>
      <c r="H41" s="10">
        <f t="shared" si="1"/>
        <v>0</v>
      </c>
      <c r="I41" s="10"/>
      <c r="J41" s="10"/>
      <c r="K41" s="10"/>
      <c r="L41" s="12">
        <f t="shared" si="2"/>
        <v>2</v>
      </c>
      <c r="M41" s="12">
        <f t="shared" si="3"/>
        <v>2</v>
      </c>
      <c r="N41" s="12">
        <f t="shared" si="4"/>
        <v>0</v>
      </c>
      <c r="O41" s="12">
        <f t="shared" si="5"/>
        <v>0</v>
      </c>
      <c r="R41" s="77">
        <f>'2 pr._pajamos pagal rūšis'!L24-'9 pr._įstaigų pajamos'!L41</f>
        <v>0</v>
      </c>
    </row>
    <row r="42" spans="1:18" ht="15" customHeight="1" x14ac:dyDescent="0.25">
      <c r="A42" s="13" t="s">
        <v>77</v>
      </c>
      <c r="B42" s="26" t="s">
        <v>15</v>
      </c>
      <c r="C42" s="15" t="s">
        <v>9</v>
      </c>
      <c r="D42" s="16">
        <f t="shared" si="0"/>
        <v>0.1</v>
      </c>
      <c r="E42" s="16">
        <v>0.1</v>
      </c>
      <c r="F42" s="16"/>
      <c r="G42" s="16"/>
      <c r="H42" s="10">
        <f t="shared" si="1"/>
        <v>0</v>
      </c>
      <c r="I42" s="10"/>
      <c r="J42" s="10"/>
      <c r="K42" s="10"/>
      <c r="L42" s="12">
        <f t="shared" si="2"/>
        <v>0.1</v>
      </c>
      <c r="M42" s="12">
        <f t="shared" si="3"/>
        <v>0.1</v>
      </c>
      <c r="N42" s="12">
        <f t="shared" si="4"/>
        <v>0</v>
      </c>
      <c r="O42" s="12">
        <f t="shared" si="5"/>
        <v>0</v>
      </c>
      <c r="R42" s="77">
        <f>'2 pr._pajamos pagal rūšis'!L25-'9 pr._įstaigų pajamos'!L42</f>
        <v>0</v>
      </c>
    </row>
    <row r="43" spans="1:18" ht="15" customHeight="1" x14ac:dyDescent="0.25">
      <c r="A43" s="5" t="s">
        <v>78</v>
      </c>
      <c r="B43" s="35" t="s">
        <v>16</v>
      </c>
      <c r="C43" s="15" t="s">
        <v>9</v>
      </c>
      <c r="D43" s="16">
        <f t="shared" si="0"/>
        <v>2.5</v>
      </c>
      <c r="E43" s="16">
        <v>2.5</v>
      </c>
      <c r="F43" s="16"/>
      <c r="G43" s="16"/>
      <c r="H43" s="10">
        <f t="shared" si="1"/>
        <v>0</v>
      </c>
      <c r="I43" s="10"/>
      <c r="J43" s="10"/>
      <c r="K43" s="10"/>
      <c r="L43" s="12">
        <f t="shared" si="2"/>
        <v>2.5</v>
      </c>
      <c r="M43" s="12">
        <f t="shared" si="3"/>
        <v>2.5</v>
      </c>
      <c r="N43" s="12">
        <f t="shared" si="4"/>
        <v>0</v>
      </c>
      <c r="O43" s="12">
        <f t="shared" si="5"/>
        <v>0</v>
      </c>
      <c r="R43" s="77">
        <f>'2 pr._pajamos pagal rūšis'!L26-'9 pr._įstaigų pajamos'!L43</f>
        <v>0</v>
      </c>
    </row>
    <row r="44" spans="1:18" ht="15" customHeight="1" x14ac:dyDescent="0.25">
      <c r="A44" s="5" t="s">
        <v>79</v>
      </c>
      <c r="B44" s="35" t="s">
        <v>17</v>
      </c>
      <c r="C44" s="15" t="s">
        <v>9</v>
      </c>
      <c r="D44" s="16">
        <f t="shared" si="0"/>
        <v>0.6</v>
      </c>
      <c r="E44" s="16">
        <v>0.6</v>
      </c>
      <c r="F44" s="16"/>
      <c r="G44" s="16"/>
      <c r="H44" s="10">
        <f t="shared" si="1"/>
        <v>-0.1</v>
      </c>
      <c r="I44" s="10">
        <v>-0.1</v>
      </c>
      <c r="J44" s="10"/>
      <c r="K44" s="10"/>
      <c r="L44" s="12">
        <f t="shared" si="2"/>
        <v>0.5</v>
      </c>
      <c r="M44" s="12">
        <f t="shared" si="3"/>
        <v>0.5</v>
      </c>
      <c r="N44" s="12">
        <f t="shared" si="4"/>
        <v>0</v>
      </c>
      <c r="O44" s="12">
        <f t="shared" si="5"/>
        <v>0</v>
      </c>
      <c r="R44" s="77">
        <f>'2 pr._pajamos pagal rūšis'!L27-'9 pr._įstaigų pajamos'!L44</f>
        <v>0</v>
      </c>
    </row>
    <row r="45" spans="1:18" ht="15" customHeight="1" x14ac:dyDescent="0.25">
      <c r="A45" s="5" t="s">
        <v>80</v>
      </c>
      <c r="B45" s="35" t="s">
        <v>18</v>
      </c>
      <c r="C45" s="15" t="s">
        <v>9</v>
      </c>
      <c r="D45" s="16">
        <f t="shared" ref="D45" si="6">E45+G45</f>
        <v>0.7</v>
      </c>
      <c r="E45" s="16">
        <v>0.7</v>
      </c>
      <c r="F45" s="16"/>
      <c r="G45" s="16"/>
      <c r="H45" s="10">
        <f t="shared" ref="H45" si="7">I45+K45</f>
        <v>-0.4</v>
      </c>
      <c r="I45" s="10">
        <v>-0.4</v>
      </c>
      <c r="J45" s="10"/>
      <c r="K45" s="10"/>
      <c r="L45" s="12">
        <f t="shared" ref="L45" si="8">M45+O45</f>
        <v>0.29999999999999993</v>
      </c>
      <c r="M45" s="12">
        <f t="shared" ref="M45" si="9">E45+I45</f>
        <v>0.29999999999999993</v>
      </c>
      <c r="N45" s="12">
        <f t="shared" ref="N45" si="10">F45+J45</f>
        <v>0</v>
      </c>
      <c r="O45" s="12">
        <f t="shared" ref="O45" si="11">G45+K45</f>
        <v>0</v>
      </c>
      <c r="R45" s="77">
        <f>'2 pr._pajamos pagal rūšis'!L28-'9 pr._įstaigų pajamos'!L45</f>
        <v>0</v>
      </c>
    </row>
    <row r="46" spans="1:18" ht="15" customHeight="1" x14ac:dyDescent="0.25">
      <c r="A46" s="13" t="s">
        <v>81</v>
      </c>
      <c r="B46" s="35" t="s">
        <v>170</v>
      </c>
      <c r="C46" s="405" t="s">
        <v>21</v>
      </c>
      <c r="D46" s="16">
        <f t="shared" si="0"/>
        <v>1.5</v>
      </c>
      <c r="E46" s="16">
        <v>1.5</v>
      </c>
      <c r="F46" s="16"/>
      <c r="G46" s="16"/>
      <c r="H46" s="10">
        <f t="shared" si="1"/>
        <v>0</v>
      </c>
      <c r="I46" s="10"/>
      <c r="J46" s="10"/>
      <c r="K46" s="10"/>
      <c r="L46" s="12">
        <f t="shared" si="2"/>
        <v>1.5</v>
      </c>
      <c r="M46" s="12">
        <f t="shared" si="3"/>
        <v>1.5</v>
      </c>
      <c r="N46" s="12">
        <f t="shared" si="4"/>
        <v>0</v>
      </c>
      <c r="O46" s="12">
        <f t="shared" si="5"/>
        <v>0</v>
      </c>
      <c r="R46" s="77">
        <f>'2 pr._pajamos pagal rūšis'!L29-'9 pr._įstaigų pajamos'!L46</f>
        <v>0</v>
      </c>
    </row>
    <row r="47" spans="1:18" ht="15.95" customHeight="1" x14ac:dyDescent="0.25">
      <c r="A47" s="99" t="s">
        <v>82</v>
      </c>
      <c r="B47" s="44" t="s">
        <v>174</v>
      </c>
      <c r="C47" s="72"/>
      <c r="D47" s="73">
        <f t="shared" ref="D47:O47" si="12">SUM(D36:D46)</f>
        <v>26.900000000000002</v>
      </c>
      <c r="E47" s="73">
        <f t="shared" si="12"/>
        <v>26.900000000000002</v>
      </c>
      <c r="F47" s="73">
        <f t="shared" si="12"/>
        <v>0</v>
      </c>
      <c r="G47" s="73">
        <f t="shared" si="12"/>
        <v>0</v>
      </c>
      <c r="H47" s="74">
        <f t="shared" si="12"/>
        <v>0.79999999999999993</v>
      </c>
      <c r="I47" s="74">
        <f t="shared" si="12"/>
        <v>0.79999999999999993</v>
      </c>
      <c r="J47" s="74">
        <f t="shared" si="12"/>
        <v>0</v>
      </c>
      <c r="K47" s="74">
        <f t="shared" si="12"/>
        <v>0</v>
      </c>
      <c r="L47" s="21">
        <f t="shared" si="2"/>
        <v>27.700000000000003</v>
      </c>
      <c r="M47" s="44">
        <f t="shared" si="12"/>
        <v>27.700000000000003</v>
      </c>
      <c r="N47" s="44">
        <f t="shared" si="12"/>
        <v>0</v>
      </c>
      <c r="O47" s="44">
        <f t="shared" si="12"/>
        <v>0</v>
      </c>
      <c r="R47" s="77">
        <f>'2 pr._pajamos pagal rūšis'!L30-'9 pr._įstaigų pajamos'!L47</f>
        <v>0</v>
      </c>
    </row>
    <row r="48" spans="1:18" ht="15.95" customHeight="1" x14ac:dyDescent="0.25">
      <c r="A48" s="5" t="s">
        <v>83</v>
      </c>
      <c r="B48" s="600" t="s">
        <v>59</v>
      </c>
      <c r="C48" s="601"/>
      <c r="D48" s="601"/>
      <c r="E48" s="601"/>
      <c r="F48" s="601"/>
      <c r="G48" s="601"/>
      <c r="H48" s="601"/>
      <c r="I48" s="601"/>
      <c r="J48" s="601"/>
      <c r="K48" s="601"/>
      <c r="L48" s="601"/>
      <c r="M48" s="601"/>
      <c r="N48" s="601"/>
      <c r="O48" s="602"/>
      <c r="R48" s="77">
        <f>'2 pr._pajamos pagal rūšis'!L31-'9 pr._įstaigų pajamos'!L48</f>
        <v>0</v>
      </c>
    </row>
    <row r="49" spans="1:18" ht="15" customHeight="1" x14ac:dyDescent="0.25">
      <c r="A49" s="5" t="s">
        <v>84</v>
      </c>
      <c r="B49" s="26" t="s">
        <v>7</v>
      </c>
      <c r="C49" s="7" t="s">
        <v>22</v>
      </c>
      <c r="D49" s="8">
        <f>E49+G49</f>
        <v>0.1</v>
      </c>
      <c r="E49" s="8">
        <v>0.1</v>
      </c>
      <c r="F49" s="8"/>
      <c r="G49" s="8"/>
      <c r="H49" s="9">
        <f t="shared" ref="H49:H59" si="13">I49+K49</f>
        <v>0</v>
      </c>
      <c r="I49" s="9"/>
      <c r="J49" s="9"/>
      <c r="K49" s="9"/>
      <c r="L49" s="11">
        <f t="shared" ref="L49:L60" si="14">M49+O49</f>
        <v>0.1</v>
      </c>
      <c r="M49" s="11">
        <f t="shared" ref="M49:M59" si="15">E49+I49</f>
        <v>0.1</v>
      </c>
      <c r="N49" s="11">
        <f t="shared" ref="N49:N59" si="16">F49+J49</f>
        <v>0</v>
      </c>
      <c r="O49" s="11">
        <f t="shared" ref="O49:O59" si="17">G49+K49</f>
        <v>0</v>
      </c>
      <c r="R49" s="77">
        <f>'2 pr._pajamos pagal rūšis'!L32-'9 pr._įstaigų pajamos'!L49</f>
        <v>0</v>
      </c>
    </row>
    <row r="50" spans="1:18" ht="15" customHeight="1" x14ac:dyDescent="0.25">
      <c r="A50" s="5" t="s">
        <v>85</v>
      </c>
      <c r="B50" s="35" t="s">
        <v>10</v>
      </c>
      <c r="C50" s="15" t="s">
        <v>22</v>
      </c>
      <c r="D50" s="16">
        <f t="shared" ref="D50:D59" si="18">E50+G50</f>
        <v>1.2</v>
      </c>
      <c r="E50" s="16">
        <v>1.2</v>
      </c>
      <c r="F50" s="16"/>
      <c r="G50" s="16"/>
      <c r="H50" s="10">
        <f t="shared" si="13"/>
        <v>0</v>
      </c>
      <c r="I50" s="10"/>
      <c r="J50" s="10"/>
      <c r="K50" s="10"/>
      <c r="L50" s="12">
        <f t="shared" si="14"/>
        <v>1.2</v>
      </c>
      <c r="M50" s="12">
        <f t="shared" si="15"/>
        <v>1.2</v>
      </c>
      <c r="N50" s="12">
        <f t="shared" si="16"/>
        <v>0</v>
      </c>
      <c r="O50" s="12">
        <f t="shared" si="17"/>
        <v>0</v>
      </c>
      <c r="R50" s="77">
        <f>'2 pr._pajamos pagal rūšis'!L33-'9 pr._įstaigų pajamos'!L50</f>
        <v>0</v>
      </c>
    </row>
    <row r="51" spans="1:18" ht="15" customHeight="1" x14ac:dyDescent="0.25">
      <c r="A51" s="5" t="s">
        <v>86</v>
      </c>
      <c r="B51" s="35" t="s">
        <v>11</v>
      </c>
      <c r="C51" s="15" t="s">
        <v>22</v>
      </c>
      <c r="D51" s="16">
        <f t="shared" si="18"/>
        <v>13.3</v>
      </c>
      <c r="E51" s="16">
        <v>9.1</v>
      </c>
      <c r="F51" s="16"/>
      <c r="G51" s="16">
        <v>4.2</v>
      </c>
      <c r="H51" s="10">
        <f t="shared" si="13"/>
        <v>-2</v>
      </c>
      <c r="I51" s="10">
        <v>-2</v>
      </c>
      <c r="J51" s="10"/>
      <c r="K51" s="10"/>
      <c r="L51" s="12">
        <f t="shared" si="14"/>
        <v>11.3</v>
      </c>
      <c r="M51" s="12">
        <f t="shared" si="15"/>
        <v>7.1</v>
      </c>
      <c r="N51" s="12">
        <f t="shared" si="16"/>
        <v>0</v>
      </c>
      <c r="O51" s="12">
        <f t="shared" si="17"/>
        <v>4.2</v>
      </c>
      <c r="R51" s="77">
        <f>'2 pr._pajamos pagal rūšis'!L34-'9 pr._įstaigų pajamos'!L51</f>
        <v>0</v>
      </c>
    </row>
    <row r="52" spans="1:18" ht="15" customHeight="1" x14ac:dyDescent="0.25">
      <c r="A52" s="5" t="s">
        <v>87</v>
      </c>
      <c r="B52" s="35" t="s">
        <v>12</v>
      </c>
      <c r="C52" s="15" t="s">
        <v>22</v>
      </c>
      <c r="D52" s="16">
        <f t="shared" si="18"/>
        <v>1.1000000000000001</v>
      </c>
      <c r="E52" s="16">
        <v>1.1000000000000001</v>
      </c>
      <c r="F52" s="16"/>
      <c r="G52" s="16"/>
      <c r="H52" s="10">
        <f t="shared" si="13"/>
        <v>-0.2</v>
      </c>
      <c r="I52" s="10">
        <v>-0.2</v>
      </c>
      <c r="J52" s="10"/>
      <c r="K52" s="10"/>
      <c r="L52" s="12">
        <f t="shared" si="14"/>
        <v>0.90000000000000013</v>
      </c>
      <c r="M52" s="12">
        <f t="shared" si="15"/>
        <v>0.90000000000000013</v>
      </c>
      <c r="N52" s="12">
        <f t="shared" si="16"/>
        <v>0</v>
      </c>
      <c r="O52" s="12">
        <f t="shared" si="17"/>
        <v>0</v>
      </c>
      <c r="R52" s="77">
        <f>'2 pr._pajamos pagal rūšis'!L35-'9 pr._įstaigų pajamos'!L52</f>
        <v>0</v>
      </c>
    </row>
    <row r="53" spans="1:18" ht="15" customHeight="1" x14ac:dyDescent="0.25">
      <c r="A53" s="13" t="s">
        <v>88</v>
      </c>
      <c r="B53" s="35" t="s">
        <v>13</v>
      </c>
      <c r="C53" s="15" t="s">
        <v>22</v>
      </c>
      <c r="D53" s="16">
        <f t="shared" si="18"/>
        <v>1.6</v>
      </c>
      <c r="E53" s="16">
        <v>1.6</v>
      </c>
      <c r="F53" s="16"/>
      <c r="G53" s="16"/>
      <c r="H53" s="10">
        <f t="shared" si="13"/>
        <v>-0.1</v>
      </c>
      <c r="I53" s="10">
        <v>-0.1</v>
      </c>
      <c r="J53" s="10"/>
      <c r="K53" s="10"/>
      <c r="L53" s="12">
        <f t="shared" si="14"/>
        <v>1.5</v>
      </c>
      <c r="M53" s="12">
        <f t="shared" si="15"/>
        <v>1.5</v>
      </c>
      <c r="N53" s="12">
        <f t="shared" si="16"/>
        <v>0</v>
      </c>
      <c r="O53" s="12">
        <f t="shared" si="17"/>
        <v>0</v>
      </c>
      <c r="R53" s="77">
        <f>'2 pr._pajamos pagal rūšis'!L36-'9 pr._įstaigų pajamos'!L53</f>
        <v>0</v>
      </c>
    </row>
    <row r="54" spans="1:18" ht="15" customHeight="1" x14ac:dyDescent="0.25">
      <c r="A54" s="13" t="s">
        <v>89</v>
      </c>
      <c r="B54" s="12" t="s">
        <v>14</v>
      </c>
      <c r="C54" s="15" t="s">
        <v>22</v>
      </c>
      <c r="D54" s="16">
        <f t="shared" si="18"/>
        <v>3</v>
      </c>
      <c r="E54" s="16">
        <v>3</v>
      </c>
      <c r="F54" s="16"/>
      <c r="G54" s="16"/>
      <c r="H54" s="10">
        <f t="shared" si="13"/>
        <v>0</v>
      </c>
      <c r="I54" s="10"/>
      <c r="J54" s="10"/>
      <c r="K54" s="10"/>
      <c r="L54" s="12">
        <f t="shared" si="14"/>
        <v>3</v>
      </c>
      <c r="M54" s="12">
        <f t="shared" si="15"/>
        <v>3</v>
      </c>
      <c r="N54" s="12">
        <f t="shared" si="16"/>
        <v>0</v>
      </c>
      <c r="O54" s="12">
        <f t="shared" si="17"/>
        <v>0</v>
      </c>
      <c r="R54" s="77">
        <f>'2 pr._pajamos pagal rūšis'!L37-'9 pr._įstaigų pajamos'!L54</f>
        <v>0</v>
      </c>
    </row>
    <row r="55" spans="1:18" x14ac:dyDescent="0.25">
      <c r="A55" s="5" t="s">
        <v>90</v>
      </c>
      <c r="B55" s="12" t="s">
        <v>15</v>
      </c>
      <c r="C55" s="15" t="s">
        <v>22</v>
      </c>
      <c r="D55" s="16">
        <f t="shared" si="18"/>
        <v>3.5</v>
      </c>
      <c r="E55" s="16">
        <v>3.5</v>
      </c>
      <c r="F55" s="16"/>
      <c r="G55" s="16"/>
      <c r="H55" s="10">
        <f t="shared" si="13"/>
        <v>0</v>
      </c>
      <c r="I55" s="10"/>
      <c r="J55" s="10"/>
      <c r="K55" s="10"/>
      <c r="L55" s="12">
        <f t="shared" si="14"/>
        <v>3.5</v>
      </c>
      <c r="M55" s="12">
        <f t="shared" si="15"/>
        <v>3.5</v>
      </c>
      <c r="N55" s="12">
        <f t="shared" si="16"/>
        <v>0</v>
      </c>
      <c r="O55" s="12">
        <f t="shared" si="17"/>
        <v>0</v>
      </c>
      <c r="R55" s="77">
        <f>'2 pr._pajamos pagal rūšis'!L38-'9 pr._įstaigų pajamos'!L55</f>
        <v>0</v>
      </c>
    </row>
    <row r="56" spans="1:18" ht="15" customHeight="1" x14ac:dyDescent="0.25">
      <c r="A56" s="5" t="s">
        <v>91</v>
      </c>
      <c r="B56" s="35" t="s">
        <v>16</v>
      </c>
      <c r="C56" s="15" t="s">
        <v>22</v>
      </c>
      <c r="D56" s="16">
        <f t="shared" si="18"/>
        <v>9.9</v>
      </c>
      <c r="E56" s="16">
        <v>8.8000000000000007</v>
      </c>
      <c r="F56" s="16"/>
      <c r="G56" s="16">
        <v>1.1000000000000001</v>
      </c>
      <c r="H56" s="10">
        <f t="shared" si="13"/>
        <v>-0.7</v>
      </c>
      <c r="I56" s="10">
        <v>-0.7</v>
      </c>
      <c r="J56" s="10"/>
      <c r="K56" s="10"/>
      <c r="L56" s="12">
        <f t="shared" si="14"/>
        <v>9.2000000000000011</v>
      </c>
      <c r="M56" s="12">
        <f t="shared" si="15"/>
        <v>8.1000000000000014</v>
      </c>
      <c r="N56" s="12">
        <f t="shared" si="16"/>
        <v>0</v>
      </c>
      <c r="O56" s="12">
        <f t="shared" si="17"/>
        <v>1.1000000000000001</v>
      </c>
      <c r="R56" s="77">
        <f>'2 pr._pajamos pagal rūšis'!L39-'9 pr._įstaigų pajamos'!L56</f>
        <v>0</v>
      </c>
    </row>
    <row r="57" spans="1:18" ht="15" customHeight="1" x14ac:dyDescent="0.25">
      <c r="A57" s="5" t="s">
        <v>92</v>
      </c>
      <c r="B57" s="35" t="s">
        <v>17</v>
      </c>
      <c r="C57" s="15" t="s">
        <v>22</v>
      </c>
      <c r="D57" s="16">
        <f t="shared" si="18"/>
        <v>0.4</v>
      </c>
      <c r="E57" s="16">
        <v>0.4</v>
      </c>
      <c r="F57" s="16"/>
      <c r="G57" s="16"/>
      <c r="H57" s="10">
        <f t="shared" si="13"/>
        <v>0</v>
      </c>
      <c r="I57" s="10"/>
      <c r="J57" s="10"/>
      <c r="K57" s="10"/>
      <c r="L57" s="12">
        <f t="shared" si="14"/>
        <v>0.4</v>
      </c>
      <c r="M57" s="12">
        <f t="shared" si="15"/>
        <v>0.4</v>
      </c>
      <c r="N57" s="12">
        <f t="shared" si="16"/>
        <v>0</v>
      </c>
      <c r="O57" s="12">
        <f t="shared" si="17"/>
        <v>0</v>
      </c>
      <c r="R57" s="77">
        <f>'2 pr._pajamos pagal rūšis'!L40-'9 pr._įstaigų pajamos'!L57</f>
        <v>0</v>
      </c>
    </row>
    <row r="58" spans="1:18" ht="15" customHeight="1" x14ac:dyDescent="0.25">
      <c r="A58" s="5" t="s">
        <v>93</v>
      </c>
      <c r="B58" s="35" t="s">
        <v>18</v>
      </c>
      <c r="C58" s="15" t="s">
        <v>22</v>
      </c>
      <c r="D58" s="16">
        <f t="shared" si="18"/>
        <v>1.5</v>
      </c>
      <c r="E58" s="16">
        <v>1.5</v>
      </c>
      <c r="F58" s="16"/>
      <c r="G58" s="16"/>
      <c r="H58" s="10">
        <f t="shared" si="13"/>
        <v>0.4</v>
      </c>
      <c r="I58" s="10">
        <v>0.4</v>
      </c>
      <c r="J58" s="10"/>
      <c r="K58" s="10"/>
      <c r="L58" s="12">
        <f t="shared" si="14"/>
        <v>1.9</v>
      </c>
      <c r="M58" s="12">
        <f t="shared" si="15"/>
        <v>1.9</v>
      </c>
      <c r="N58" s="12">
        <f t="shared" si="16"/>
        <v>0</v>
      </c>
      <c r="O58" s="12">
        <f t="shared" si="17"/>
        <v>0</v>
      </c>
      <c r="R58" s="77">
        <f>'2 pr._pajamos pagal rūšis'!L41-'9 pr._įstaigų pajamos'!L58</f>
        <v>0</v>
      </c>
    </row>
    <row r="59" spans="1:18" ht="15" customHeight="1" x14ac:dyDescent="0.25">
      <c r="A59" s="38" t="s">
        <v>94</v>
      </c>
      <c r="B59" s="35" t="s">
        <v>19</v>
      </c>
      <c r="C59" s="15" t="s">
        <v>22</v>
      </c>
      <c r="D59" s="16">
        <f t="shared" si="18"/>
        <v>0.9</v>
      </c>
      <c r="E59" s="16">
        <v>0.9</v>
      </c>
      <c r="F59" s="16"/>
      <c r="G59" s="16"/>
      <c r="H59" s="10">
        <f t="shared" si="13"/>
        <v>-0.4</v>
      </c>
      <c r="I59" s="10">
        <v>-0.4</v>
      </c>
      <c r="J59" s="10"/>
      <c r="K59" s="10"/>
      <c r="L59" s="12">
        <f t="shared" si="14"/>
        <v>0.5</v>
      </c>
      <c r="M59" s="12">
        <f t="shared" si="15"/>
        <v>0.5</v>
      </c>
      <c r="N59" s="12">
        <f t="shared" si="16"/>
        <v>0</v>
      </c>
      <c r="O59" s="12">
        <f t="shared" si="17"/>
        <v>0</v>
      </c>
      <c r="R59" s="77">
        <f>'2 pr._pajamos pagal rūšis'!L42-'9 pr._įstaigų pajamos'!L59</f>
        <v>0</v>
      </c>
    </row>
    <row r="60" spans="1:18" ht="15.95" customHeight="1" x14ac:dyDescent="0.25">
      <c r="A60" s="99" t="s">
        <v>95</v>
      </c>
      <c r="B60" s="21" t="s">
        <v>175</v>
      </c>
      <c r="C60" s="25"/>
      <c r="D60" s="23">
        <f>SUM(D49:D59)</f>
        <v>36.5</v>
      </c>
      <c r="E60" s="23">
        <f>SUM(E49:E59)</f>
        <v>31.2</v>
      </c>
      <c r="F60" s="23">
        <f>SUM(F49:F59)</f>
        <v>0</v>
      </c>
      <c r="G60" s="23">
        <f t="shared" ref="G60:O60" si="19">SUM(G49:G59)</f>
        <v>5.3000000000000007</v>
      </c>
      <c r="H60" s="24">
        <f t="shared" si="19"/>
        <v>-3</v>
      </c>
      <c r="I60" s="24">
        <f t="shared" si="19"/>
        <v>-3</v>
      </c>
      <c r="J60" s="24">
        <f t="shared" si="19"/>
        <v>0</v>
      </c>
      <c r="K60" s="24">
        <f t="shared" si="19"/>
        <v>0</v>
      </c>
      <c r="L60" s="21">
        <f t="shared" si="14"/>
        <v>33.5</v>
      </c>
      <c r="M60" s="21">
        <f t="shared" si="19"/>
        <v>28.2</v>
      </c>
      <c r="N60" s="21">
        <f t="shared" si="19"/>
        <v>0</v>
      </c>
      <c r="O60" s="21">
        <f t="shared" si="19"/>
        <v>5.3000000000000007</v>
      </c>
      <c r="R60" s="77">
        <f>'2 pr._pajamos pagal rūšis'!L43-'9 pr._įstaigų pajamos'!L60</f>
        <v>0</v>
      </c>
    </row>
    <row r="61" spans="1:18" ht="15.95" customHeight="1" x14ac:dyDescent="0.25">
      <c r="A61" s="5" t="s">
        <v>96</v>
      </c>
      <c r="B61" s="600" t="s">
        <v>63</v>
      </c>
      <c r="C61" s="601"/>
      <c r="D61" s="601"/>
      <c r="E61" s="601"/>
      <c r="F61" s="601"/>
      <c r="G61" s="601"/>
      <c r="H61" s="601"/>
      <c r="I61" s="601"/>
      <c r="J61" s="601"/>
      <c r="K61" s="601"/>
      <c r="L61" s="601"/>
      <c r="M61" s="601"/>
      <c r="N61" s="601"/>
      <c r="O61" s="601"/>
      <c r="R61" s="77">
        <f>'2 pr._pajamos pagal rūšis'!L44-'9 pr._įstaigų pajamos'!L61</f>
        <v>0</v>
      </c>
    </row>
    <row r="62" spans="1:18" ht="15" customHeight="1" x14ac:dyDescent="0.25">
      <c r="A62" s="38" t="s">
        <v>97</v>
      </c>
      <c r="B62" s="35" t="s">
        <v>20</v>
      </c>
      <c r="C62" s="15" t="s">
        <v>32</v>
      </c>
      <c r="D62" s="16">
        <f>E62+G62</f>
        <v>105.6</v>
      </c>
      <c r="E62" s="16">
        <v>24.3</v>
      </c>
      <c r="F62" s="16"/>
      <c r="G62" s="16">
        <v>81.3</v>
      </c>
      <c r="H62" s="10">
        <f t="shared" ref="H62:H123" si="20">I62+K62</f>
        <v>0</v>
      </c>
      <c r="I62" s="10"/>
      <c r="J62" s="10"/>
      <c r="K62" s="10"/>
      <c r="L62" s="12">
        <f t="shared" ref="L62:L123" si="21">M62+O62</f>
        <v>105.6</v>
      </c>
      <c r="M62" s="12">
        <f t="shared" ref="M62:M123" si="22">E62+I62</f>
        <v>24.3</v>
      </c>
      <c r="N62" s="12">
        <f t="shared" ref="N62:N123" si="23">F62+J62</f>
        <v>0</v>
      </c>
      <c r="O62" s="12">
        <f t="shared" ref="O62:O123" si="24">G62+K62</f>
        <v>81.3</v>
      </c>
      <c r="R62" s="77">
        <f>'2 pr._pajamos pagal rūšis'!L45-'9 pr._įstaigų pajamos'!L62</f>
        <v>0</v>
      </c>
    </row>
    <row r="63" spans="1:18" ht="15" hidden="1" customHeight="1" x14ac:dyDescent="0.25">
      <c r="A63" s="40" t="s">
        <v>98</v>
      </c>
      <c r="B63" s="29" t="s">
        <v>70</v>
      </c>
      <c r="C63" s="30" t="s">
        <v>32</v>
      </c>
      <c r="D63" s="16">
        <f>E63+G63</f>
        <v>0</v>
      </c>
      <c r="E63" s="161"/>
      <c r="F63" s="161"/>
      <c r="G63" s="161"/>
      <c r="H63" s="10">
        <f t="shared" si="20"/>
        <v>0</v>
      </c>
      <c r="I63" s="79"/>
      <c r="J63" s="79"/>
      <c r="K63" s="79"/>
      <c r="L63" s="12">
        <f t="shared" ref="L63:L64" si="25">M63+O63</f>
        <v>0</v>
      </c>
      <c r="M63" s="12">
        <f t="shared" ref="M63" si="26">E63+I63</f>
        <v>0</v>
      </c>
      <c r="N63" s="12">
        <f t="shared" ref="N63" si="27">F63+J63</f>
        <v>0</v>
      </c>
      <c r="O63" s="12">
        <f t="shared" ref="O63" si="28">G63+K63</f>
        <v>0</v>
      </c>
      <c r="R63" s="77">
        <f>'2 pr._pajamos pagal rūšis'!L46-'9 pr._įstaigų pajamos'!L63</f>
        <v>0</v>
      </c>
    </row>
    <row r="64" spans="1:18" ht="15.95" customHeight="1" x14ac:dyDescent="0.25">
      <c r="A64" s="20" t="s">
        <v>98</v>
      </c>
      <c r="B64" s="44" t="s">
        <v>176</v>
      </c>
      <c r="C64" s="78"/>
      <c r="D64" s="23">
        <f>D62+D63</f>
        <v>105.6</v>
      </c>
      <c r="E64" s="23">
        <f t="shared" ref="E64:O64" si="29">E62+E63</f>
        <v>24.3</v>
      </c>
      <c r="F64" s="23">
        <f t="shared" si="29"/>
        <v>0</v>
      </c>
      <c r="G64" s="23">
        <f t="shared" si="29"/>
        <v>81.3</v>
      </c>
      <c r="H64" s="24">
        <f t="shared" si="29"/>
        <v>0</v>
      </c>
      <c r="I64" s="24">
        <f t="shared" si="29"/>
        <v>0</v>
      </c>
      <c r="J64" s="24">
        <f t="shared" si="29"/>
        <v>0</v>
      </c>
      <c r="K64" s="24">
        <f t="shared" si="29"/>
        <v>0</v>
      </c>
      <c r="L64" s="21">
        <f t="shared" si="25"/>
        <v>105.6</v>
      </c>
      <c r="M64" s="21">
        <f t="shared" si="29"/>
        <v>24.3</v>
      </c>
      <c r="N64" s="21">
        <f t="shared" si="29"/>
        <v>0</v>
      </c>
      <c r="O64" s="21">
        <f t="shared" si="29"/>
        <v>81.3</v>
      </c>
      <c r="R64" s="77">
        <f>'2 pr._pajamos pagal rūšis'!L47-'9 pr._įstaigų pajamos'!L64</f>
        <v>0</v>
      </c>
    </row>
    <row r="65" spans="1:18" ht="15.95" customHeight="1" x14ac:dyDescent="0.25">
      <c r="A65" s="5" t="s">
        <v>99</v>
      </c>
      <c r="B65" s="600" t="s">
        <v>171</v>
      </c>
      <c r="C65" s="601"/>
      <c r="D65" s="601"/>
      <c r="E65" s="601"/>
      <c r="F65" s="601"/>
      <c r="G65" s="601"/>
      <c r="H65" s="601"/>
      <c r="I65" s="601"/>
      <c r="J65" s="601"/>
      <c r="K65" s="601"/>
      <c r="L65" s="601"/>
      <c r="M65" s="601"/>
      <c r="N65" s="601"/>
      <c r="O65" s="602"/>
      <c r="R65" s="77">
        <f>'2 pr._pajamos pagal rūšis'!L48-'9 pr._įstaigų pajamos'!L65</f>
        <v>0</v>
      </c>
    </row>
    <row r="66" spans="1:18" ht="15.95" customHeight="1" x14ac:dyDescent="0.25">
      <c r="A66" s="5" t="s">
        <v>100</v>
      </c>
      <c r="B66" s="14" t="s">
        <v>55</v>
      </c>
      <c r="C66" s="81" t="s">
        <v>51</v>
      </c>
      <c r="D66" s="8">
        <f t="shared" ref="D66:D67" si="30">E66+G66</f>
        <v>0.1</v>
      </c>
      <c r="E66" s="8">
        <v>0.1</v>
      </c>
      <c r="F66" s="8"/>
      <c r="G66" s="8"/>
      <c r="H66" s="9">
        <f t="shared" ref="H66:H67" si="31">I66+K66</f>
        <v>0</v>
      </c>
      <c r="I66" s="9"/>
      <c r="J66" s="9"/>
      <c r="K66" s="9"/>
      <c r="L66" s="11">
        <f t="shared" ref="L66" si="32">M66+O66</f>
        <v>0.1</v>
      </c>
      <c r="M66" s="11">
        <f t="shared" ref="M66" si="33">E66+I66</f>
        <v>0.1</v>
      </c>
      <c r="N66" s="11">
        <f t="shared" ref="N66" si="34">F66+J66</f>
        <v>0</v>
      </c>
      <c r="O66" s="11">
        <f t="shared" ref="O66" si="35">G66+K66</f>
        <v>0</v>
      </c>
      <c r="R66" s="77">
        <f>'2 pr._pajamos pagal rūšis'!L49-'9 pr._įstaigų pajamos'!L66</f>
        <v>0</v>
      </c>
    </row>
    <row r="67" spans="1:18" ht="15.95" customHeight="1" x14ac:dyDescent="0.25">
      <c r="A67" s="13" t="s">
        <v>101</v>
      </c>
      <c r="B67" s="12" t="s">
        <v>33</v>
      </c>
      <c r="C67" s="15" t="s">
        <v>51</v>
      </c>
      <c r="D67" s="8">
        <f t="shared" si="30"/>
        <v>0.1</v>
      </c>
      <c r="E67" s="8">
        <v>0.1</v>
      </c>
      <c r="F67" s="8"/>
      <c r="G67" s="8"/>
      <c r="H67" s="9">
        <f t="shared" si="31"/>
        <v>0</v>
      </c>
      <c r="I67" s="9"/>
      <c r="J67" s="9"/>
      <c r="K67" s="9"/>
      <c r="L67" s="11">
        <f t="shared" ref="L67" si="36">M67+O67</f>
        <v>0.1</v>
      </c>
      <c r="M67" s="11">
        <f t="shared" ref="M67" si="37">E67+I67</f>
        <v>0.1</v>
      </c>
      <c r="N67" s="11">
        <f t="shared" ref="N67" si="38">F67+J67</f>
        <v>0</v>
      </c>
      <c r="O67" s="11">
        <f t="shared" ref="O67" si="39">G67+K67</f>
        <v>0</v>
      </c>
      <c r="R67" s="77">
        <f>'2 pr._pajamos pagal rūšis'!L50-'9 pr._įstaigų pajamos'!L67</f>
        <v>0</v>
      </c>
    </row>
    <row r="68" spans="1:18" ht="15" customHeight="1" x14ac:dyDescent="0.25">
      <c r="A68" s="13" t="s">
        <v>102</v>
      </c>
      <c r="B68" s="80" t="s">
        <v>160</v>
      </c>
      <c r="C68" s="81" t="s">
        <v>51</v>
      </c>
      <c r="D68" s="8">
        <f t="shared" ref="D68:D100" si="40">E68+G68</f>
        <v>2.7</v>
      </c>
      <c r="E68" s="8">
        <v>2.7</v>
      </c>
      <c r="F68" s="8"/>
      <c r="G68" s="8"/>
      <c r="H68" s="9">
        <f t="shared" si="20"/>
        <v>0</v>
      </c>
      <c r="I68" s="9"/>
      <c r="J68" s="9"/>
      <c r="K68" s="9"/>
      <c r="L68" s="11">
        <f t="shared" si="21"/>
        <v>2.7</v>
      </c>
      <c r="M68" s="11">
        <f t="shared" si="22"/>
        <v>2.7</v>
      </c>
      <c r="N68" s="11">
        <f t="shared" si="23"/>
        <v>0</v>
      </c>
      <c r="O68" s="11">
        <f t="shared" si="24"/>
        <v>0</v>
      </c>
      <c r="R68" s="77">
        <f>'2 pr._pajamos pagal rūšis'!L51-'9 pr._įstaigų pajamos'!L68</f>
        <v>0</v>
      </c>
    </row>
    <row r="69" spans="1:18" ht="15" customHeight="1" x14ac:dyDescent="0.25">
      <c r="A69" s="19" t="s">
        <v>103</v>
      </c>
      <c r="B69" s="29" t="s">
        <v>416</v>
      </c>
      <c r="C69" s="30" t="s">
        <v>51</v>
      </c>
      <c r="D69" s="16">
        <f t="shared" si="40"/>
        <v>6.4</v>
      </c>
      <c r="E69" s="16">
        <v>6.4</v>
      </c>
      <c r="F69" s="16"/>
      <c r="G69" s="16"/>
      <c r="H69" s="10">
        <f t="shared" si="20"/>
        <v>0</v>
      </c>
      <c r="I69" s="10"/>
      <c r="J69" s="10"/>
      <c r="K69" s="10"/>
      <c r="L69" s="12">
        <f t="shared" si="21"/>
        <v>6.4</v>
      </c>
      <c r="M69" s="12">
        <f t="shared" si="22"/>
        <v>6.4</v>
      </c>
      <c r="N69" s="12">
        <f t="shared" si="23"/>
        <v>0</v>
      </c>
      <c r="O69" s="12">
        <f t="shared" si="24"/>
        <v>0</v>
      </c>
      <c r="R69" s="77">
        <f>'2 pr._pajamos pagal rūšis'!L52-'9 pr._įstaigų pajamos'!L69</f>
        <v>0</v>
      </c>
    </row>
    <row r="70" spans="1:18" ht="15" customHeight="1" x14ac:dyDescent="0.25">
      <c r="A70" s="5" t="s">
        <v>104</v>
      </c>
      <c r="B70" s="12" t="s">
        <v>152</v>
      </c>
      <c r="C70" s="30" t="s">
        <v>51</v>
      </c>
      <c r="D70" s="16">
        <f t="shared" si="40"/>
        <v>7.1</v>
      </c>
      <c r="E70" s="16">
        <v>7.1</v>
      </c>
      <c r="F70" s="16"/>
      <c r="G70" s="16"/>
      <c r="H70" s="10">
        <f t="shared" si="20"/>
        <v>0</v>
      </c>
      <c r="I70" s="10"/>
      <c r="J70" s="10"/>
      <c r="K70" s="10"/>
      <c r="L70" s="12">
        <f t="shared" si="21"/>
        <v>7.1</v>
      </c>
      <c r="M70" s="12">
        <f t="shared" si="22"/>
        <v>7.1</v>
      </c>
      <c r="N70" s="12">
        <f t="shared" si="23"/>
        <v>0</v>
      </c>
      <c r="O70" s="12">
        <f t="shared" si="24"/>
        <v>0</v>
      </c>
      <c r="R70" s="77">
        <f>'2 pr._pajamos pagal rūšis'!L53-'9 pr._įstaigų pajamos'!L70</f>
        <v>0</v>
      </c>
    </row>
    <row r="71" spans="1:18" ht="15" customHeight="1" x14ac:dyDescent="0.25">
      <c r="A71" s="5" t="s">
        <v>105</v>
      </c>
      <c r="B71" s="31" t="s">
        <v>342</v>
      </c>
      <c r="C71" s="30" t="s">
        <v>51</v>
      </c>
      <c r="D71" s="16">
        <f t="shared" si="40"/>
        <v>8.3000000000000007</v>
      </c>
      <c r="E71" s="16">
        <v>8.3000000000000007</v>
      </c>
      <c r="F71" s="16"/>
      <c r="G71" s="16"/>
      <c r="H71" s="10">
        <f t="shared" si="20"/>
        <v>0</v>
      </c>
      <c r="I71" s="10"/>
      <c r="J71" s="10"/>
      <c r="K71" s="10"/>
      <c r="L71" s="12">
        <f t="shared" si="21"/>
        <v>8.3000000000000007</v>
      </c>
      <c r="M71" s="12">
        <f t="shared" si="22"/>
        <v>8.3000000000000007</v>
      </c>
      <c r="N71" s="12">
        <f t="shared" si="23"/>
        <v>0</v>
      </c>
      <c r="O71" s="12">
        <f t="shared" si="24"/>
        <v>0</v>
      </c>
      <c r="R71" s="77">
        <f>'2 pr._pajamos pagal rūšis'!L54-'9 pr._įstaigų pajamos'!L71</f>
        <v>0</v>
      </c>
    </row>
    <row r="72" spans="1:18" ht="15" customHeight="1" x14ac:dyDescent="0.25">
      <c r="A72" s="32" t="s">
        <v>106</v>
      </c>
      <c r="B72" s="29" t="s">
        <v>417</v>
      </c>
      <c r="C72" s="15" t="s">
        <v>51</v>
      </c>
      <c r="D72" s="16">
        <f t="shared" si="40"/>
        <v>38.4</v>
      </c>
      <c r="E72" s="16">
        <v>38.4</v>
      </c>
      <c r="F72" s="16">
        <v>19.399999999999999</v>
      </c>
      <c r="G72" s="16"/>
      <c r="H72" s="10">
        <f t="shared" si="20"/>
        <v>0</v>
      </c>
      <c r="I72" s="10"/>
      <c r="J72" s="10">
        <v>-1.2</v>
      </c>
      <c r="K72" s="10"/>
      <c r="L72" s="12">
        <f t="shared" si="21"/>
        <v>38.4</v>
      </c>
      <c r="M72" s="12">
        <f t="shared" si="22"/>
        <v>38.4</v>
      </c>
      <c r="N72" s="12">
        <f t="shared" si="23"/>
        <v>18.2</v>
      </c>
      <c r="O72" s="12">
        <f t="shared" si="24"/>
        <v>0</v>
      </c>
      <c r="R72" s="77">
        <f>'2 pr._pajamos pagal rūšis'!L55-'9 pr._įstaigų pajamos'!L72</f>
        <v>0</v>
      </c>
    </row>
    <row r="73" spans="1:18" ht="15" customHeight="1" x14ac:dyDescent="0.25">
      <c r="A73" s="32" t="s">
        <v>107</v>
      </c>
      <c r="B73" s="29" t="s">
        <v>418</v>
      </c>
      <c r="C73" s="15" t="s">
        <v>51</v>
      </c>
      <c r="D73" s="16">
        <f t="shared" si="40"/>
        <v>13.9</v>
      </c>
      <c r="E73" s="16">
        <v>13.9</v>
      </c>
      <c r="F73" s="16"/>
      <c r="G73" s="16"/>
      <c r="H73" s="10">
        <f t="shared" si="20"/>
        <v>0</v>
      </c>
      <c r="I73" s="10"/>
      <c r="J73" s="10"/>
      <c r="K73" s="10"/>
      <c r="L73" s="12">
        <f t="shared" si="21"/>
        <v>13.9</v>
      </c>
      <c r="M73" s="12">
        <f t="shared" si="22"/>
        <v>13.9</v>
      </c>
      <c r="N73" s="12">
        <f t="shared" si="23"/>
        <v>0</v>
      </c>
      <c r="O73" s="12">
        <f t="shared" si="24"/>
        <v>0</v>
      </c>
      <c r="R73" s="77">
        <f>'2 pr._pajamos pagal rūšis'!L56-'9 pr._įstaigų pajamos'!L73</f>
        <v>0</v>
      </c>
    </row>
    <row r="74" spans="1:18" ht="15" customHeight="1" x14ac:dyDescent="0.25">
      <c r="A74" s="32" t="s">
        <v>108</v>
      </c>
      <c r="B74" s="29" t="s">
        <v>419</v>
      </c>
      <c r="C74" s="30" t="s">
        <v>51</v>
      </c>
      <c r="D74" s="16">
        <f t="shared" ref="D74" si="41">E74+G74</f>
        <v>0.1</v>
      </c>
      <c r="E74" s="16">
        <v>0.1</v>
      </c>
      <c r="F74" s="16"/>
      <c r="G74" s="16"/>
      <c r="H74" s="10">
        <f t="shared" ref="H74" si="42">I74+K74</f>
        <v>0</v>
      </c>
      <c r="I74" s="10"/>
      <c r="J74" s="10"/>
      <c r="K74" s="10"/>
      <c r="L74" s="12">
        <f t="shared" ref="L74" si="43">M74+O74</f>
        <v>0.1</v>
      </c>
      <c r="M74" s="12">
        <f t="shared" ref="M74" si="44">E74+I74</f>
        <v>0.1</v>
      </c>
      <c r="N74" s="12">
        <f t="shared" ref="N74" si="45">F74+J74</f>
        <v>0</v>
      </c>
      <c r="O74" s="12">
        <f t="shared" ref="O74" si="46">G74+K74</f>
        <v>0</v>
      </c>
      <c r="R74" s="77">
        <f>'2 pr._pajamos pagal rūšis'!L57-'9 pr._įstaigų pajamos'!L74</f>
        <v>0</v>
      </c>
    </row>
    <row r="75" spans="1:18" ht="15" customHeight="1" x14ac:dyDescent="0.25">
      <c r="A75" s="32" t="s">
        <v>109</v>
      </c>
      <c r="B75" s="29" t="s">
        <v>391</v>
      </c>
      <c r="C75" s="15" t="s">
        <v>51</v>
      </c>
      <c r="D75" s="16">
        <f t="shared" si="40"/>
        <v>3</v>
      </c>
      <c r="E75" s="16">
        <v>3</v>
      </c>
      <c r="F75" s="16"/>
      <c r="G75" s="16"/>
      <c r="H75" s="10">
        <f t="shared" si="20"/>
        <v>0</v>
      </c>
      <c r="I75" s="10"/>
      <c r="J75" s="10"/>
      <c r="K75" s="10"/>
      <c r="L75" s="12">
        <f t="shared" si="21"/>
        <v>3</v>
      </c>
      <c r="M75" s="12">
        <f t="shared" si="22"/>
        <v>3</v>
      </c>
      <c r="N75" s="12">
        <f t="shared" si="23"/>
        <v>0</v>
      </c>
      <c r="O75" s="12">
        <f t="shared" si="24"/>
        <v>0</v>
      </c>
      <c r="R75" s="77">
        <f>'2 pr._pajamos pagal rūšis'!L58-'9 pr._įstaigų pajamos'!L75</f>
        <v>0</v>
      </c>
    </row>
    <row r="76" spans="1:18" ht="15" customHeight="1" x14ac:dyDescent="0.25">
      <c r="A76" s="32" t="s">
        <v>155</v>
      </c>
      <c r="B76" s="202" t="s">
        <v>46</v>
      </c>
      <c r="C76" s="15" t="s">
        <v>51</v>
      </c>
      <c r="D76" s="16">
        <f t="shared" si="40"/>
        <v>0.1</v>
      </c>
      <c r="E76" s="16">
        <v>0.1</v>
      </c>
      <c r="F76" s="16"/>
      <c r="G76" s="16"/>
      <c r="H76" s="10">
        <f t="shared" si="20"/>
        <v>0</v>
      </c>
      <c r="I76" s="10"/>
      <c r="J76" s="10"/>
      <c r="K76" s="10"/>
      <c r="L76" s="12">
        <f t="shared" ref="L76:L77" si="47">M76+O76</f>
        <v>0.1</v>
      </c>
      <c r="M76" s="12">
        <f t="shared" ref="M76:M77" si="48">E76+I76</f>
        <v>0.1</v>
      </c>
      <c r="N76" s="12">
        <f t="shared" ref="N76:N77" si="49">F76+J76</f>
        <v>0</v>
      </c>
      <c r="O76" s="12">
        <f t="shared" ref="O76:O77" si="50">G76+K76</f>
        <v>0</v>
      </c>
      <c r="R76" s="77">
        <f>'2 pr._pajamos pagal rūšis'!L59-'9 pr._įstaigų pajamos'!L76</f>
        <v>0</v>
      </c>
    </row>
    <row r="77" spans="1:18" ht="15" customHeight="1" x14ac:dyDescent="0.25">
      <c r="A77" s="32" t="s">
        <v>156</v>
      </c>
      <c r="B77" s="12" t="s">
        <v>43</v>
      </c>
      <c r="C77" s="15" t="s">
        <v>51</v>
      </c>
      <c r="D77" s="16">
        <f t="shared" si="40"/>
        <v>0.1</v>
      </c>
      <c r="E77" s="16">
        <v>0.1</v>
      </c>
      <c r="F77" s="16"/>
      <c r="G77" s="16"/>
      <c r="H77" s="10">
        <f t="shared" si="20"/>
        <v>0</v>
      </c>
      <c r="I77" s="10"/>
      <c r="J77" s="10"/>
      <c r="K77" s="10"/>
      <c r="L77" s="12">
        <f t="shared" si="47"/>
        <v>0.1</v>
      </c>
      <c r="M77" s="12">
        <f t="shared" si="48"/>
        <v>0.1</v>
      </c>
      <c r="N77" s="12">
        <f t="shared" si="49"/>
        <v>0</v>
      </c>
      <c r="O77" s="12">
        <f t="shared" si="50"/>
        <v>0</v>
      </c>
      <c r="R77" s="77">
        <f>'2 pr._pajamos pagal rūšis'!L60-'9 pr._įstaigų pajamos'!L77</f>
        <v>0</v>
      </c>
    </row>
    <row r="78" spans="1:18" ht="15" customHeight="1" x14ac:dyDescent="0.25">
      <c r="A78" s="32" t="s">
        <v>110</v>
      </c>
      <c r="B78" s="29" t="s">
        <v>45</v>
      </c>
      <c r="C78" s="15" t="s">
        <v>51</v>
      </c>
      <c r="D78" s="16">
        <f t="shared" si="40"/>
        <v>0.1</v>
      </c>
      <c r="E78" s="16">
        <v>0.1</v>
      </c>
      <c r="F78" s="16"/>
      <c r="G78" s="16"/>
      <c r="H78" s="10">
        <f t="shared" si="20"/>
        <v>0</v>
      </c>
      <c r="I78" s="10"/>
      <c r="J78" s="10"/>
      <c r="K78" s="10"/>
      <c r="L78" s="12">
        <f t="shared" ref="L78" si="51">M78+O78</f>
        <v>0.1</v>
      </c>
      <c r="M78" s="12">
        <f t="shared" ref="M78" si="52">E78+I78</f>
        <v>0.1</v>
      </c>
      <c r="N78" s="12">
        <f t="shared" ref="N78" si="53">F78+J78</f>
        <v>0</v>
      </c>
      <c r="O78" s="12">
        <f t="shared" ref="O78" si="54">G78+K78</f>
        <v>0</v>
      </c>
      <c r="R78" s="77"/>
    </row>
    <row r="79" spans="1:18" ht="15" customHeight="1" x14ac:dyDescent="0.25">
      <c r="A79" s="32" t="s">
        <v>157</v>
      </c>
      <c r="B79" s="33" t="s">
        <v>165</v>
      </c>
      <c r="C79" s="82" t="s">
        <v>51</v>
      </c>
      <c r="D79" s="16">
        <f t="shared" si="40"/>
        <v>6.6</v>
      </c>
      <c r="E79" s="16">
        <v>6.6</v>
      </c>
      <c r="F79" s="16"/>
      <c r="G79" s="16"/>
      <c r="H79" s="10">
        <f t="shared" si="20"/>
        <v>0</v>
      </c>
      <c r="I79" s="10"/>
      <c r="J79" s="10"/>
      <c r="K79" s="10"/>
      <c r="L79" s="12">
        <f t="shared" si="21"/>
        <v>6.6</v>
      </c>
      <c r="M79" s="12">
        <f t="shared" si="22"/>
        <v>6.6</v>
      </c>
      <c r="N79" s="12">
        <f t="shared" si="23"/>
        <v>0</v>
      </c>
      <c r="O79" s="12">
        <f t="shared" si="24"/>
        <v>0</v>
      </c>
      <c r="R79" s="77">
        <f>'2 pr._pajamos pagal rūšis'!L62-'9 pr._įstaigų pajamos'!L79</f>
        <v>0</v>
      </c>
    </row>
    <row r="80" spans="1:18" ht="15" customHeight="1" x14ac:dyDescent="0.25">
      <c r="A80" s="5" t="s">
        <v>158</v>
      </c>
      <c r="B80" s="33" t="s">
        <v>44</v>
      </c>
      <c r="C80" s="82" t="s">
        <v>51</v>
      </c>
      <c r="D80" s="16">
        <f t="shared" si="40"/>
        <v>0.1</v>
      </c>
      <c r="E80" s="16">
        <v>0.1</v>
      </c>
      <c r="F80" s="16"/>
      <c r="G80" s="16"/>
      <c r="H80" s="10">
        <f t="shared" si="20"/>
        <v>0</v>
      </c>
      <c r="I80" s="10"/>
      <c r="J80" s="10"/>
      <c r="K80" s="10"/>
      <c r="L80" s="12">
        <f t="shared" ref="L80" si="55">M80+O80</f>
        <v>0.1</v>
      </c>
      <c r="M80" s="12">
        <f t="shared" ref="M80" si="56">E80+I80</f>
        <v>0.1</v>
      </c>
      <c r="N80" s="12">
        <f t="shared" ref="N80" si="57">F80+J80</f>
        <v>0</v>
      </c>
      <c r="O80" s="12">
        <f t="shared" ref="O80" si="58">G80+K80</f>
        <v>0</v>
      </c>
      <c r="R80" s="77">
        <f>'2 pr._pajamos pagal rūšis'!L63-'9 pr._įstaigų pajamos'!L80</f>
        <v>0</v>
      </c>
    </row>
    <row r="81" spans="1:18" ht="15" customHeight="1" x14ac:dyDescent="0.25">
      <c r="A81" s="5" t="s">
        <v>111</v>
      </c>
      <c r="B81" s="93" t="s">
        <v>47</v>
      </c>
      <c r="C81" s="82" t="s">
        <v>51</v>
      </c>
      <c r="D81" s="16">
        <f t="shared" si="40"/>
        <v>0.1</v>
      </c>
      <c r="E81" s="16">
        <v>0.1</v>
      </c>
      <c r="F81" s="16"/>
      <c r="G81" s="16"/>
      <c r="H81" s="10">
        <f t="shared" si="20"/>
        <v>0</v>
      </c>
      <c r="I81" s="10"/>
      <c r="J81" s="10"/>
      <c r="K81" s="10"/>
      <c r="L81" s="12">
        <f t="shared" ref="L81" si="59">M81+O81</f>
        <v>0.1</v>
      </c>
      <c r="M81" s="12">
        <f t="shared" ref="M81" si="60">E81+I81</f>
        <v>0.1</v>
      </c>
      <c r="N81" s="12">
        <f t="shared" ref="N81" si="61">F81+J81</f>
        <v>0</v>
      </c>
      <c r="O81" s="12">
        <f t="shared" ref="O81" si="62">G81+K81</f>
        <v>0</v>
      </c>
      <c r="R81" s="77">
        <f>'2 pr._pajamos pagal rūšis'!L64-'9 pr._įstaigų pajamos'!L81</f>
        <v>0</v>
      </c>
    </row>
    <row r="82" spans="1:18" ht="15" customHeight="1" x14ac:dyDescent="0.25">
      <c r="A82" s="5" t="s">
        <v>112</v>
      </c>
      <c r="B82" s="33" t="s">
        <v>392</v>
      </c>
      <c r="C82" s="82" t="s">
        <v>51</v>
      </c>
      <c r="D82" s="16">
        <f>E82+G82</f>
        <v>4.9000000000000004</v>
      </c>
      <c r="E82" s="16">
        <v>4.9000000000000004</v>
      </c>
      <c r="F82" s="16"/>
      <c r="G82" s="16"/>
      <c r="H82" s="10">
        <f>I82+K82</f>
        <v>0.8</v>
      </c>
      <c r="I82" s="10">
        <v>0.8</v>
      </c>
      <c r="J82" s="10"/>
      <c r="K82" s="10"/>
      <c r="L82" s="12">
        <f>M82+O82</f>
        <v>5.7</v>
      </c>
      <c r="M82" s="12">
        <f>E82+I82</f>
        <v>5.7</v>
      </c>
      <c r="N82" s="12">
        <f>F82+J82</f>
        <v>0</v>
      </c>
      <c r="O82" s="12">
        <f>G82+K82</f>
        <v>0</v>
      </c>
      <c r="R82" s="77">
        <f>'2 pr._pajamos pagal rūšis'!L65-'9 pr._įstaigų pajamos'!L82</f>
        <v>0</v>
      </c>
    </row>
    <row r="83" spans="1:18" ht="15" customHeight="1" x14ac:dyDescent="0.25">
      <c r="A83" s="5" t="s">
        <v>113</v>
      </c>
      <c r="B83" s="33" t="s">
        <v>42</v>
      </c>
      <c r="C83" s="82" t="s">
        <v>51</v>
      </c>
      <c r="D83" s="16">
        <f t="shared" si="40"/>
        <v>27.1</v>
      </c>
      <c r="E83" s="16">
        <v>27.1</v>
      </c>
      <c r="F83" s="16"/>
      <c r="G83" s="16"/>
      <c r="H83" s="10">
        <f t="shared" si="20"/>
        <v>0</v>
      </c>
      <c r="I83" s="10"/>
      <c r="J83" s="10"/>
      <c r="K83" s="10"/>
      <c r="L83" s="12">
        <f t="shared" si="21"/>
        <v>27.1</v>
      </c>
      <c r="M83" s="12">
        <f t="shared" si="22"/>
        <v>27.1</v>
      </c>
      <c r="N83" s="12">
        <f t="shared" si="23"/>
        <v>0</v>
      </c>
      <c r="O83" s="12">
        <f t="shared" si="24"/>
        <v>0</v>
      </c>
      <c r="R83" s="77">
        <f>'2 pr._pajamos pagal rūšis'!L66-'9 pr._įstaigų pajamos'!L83</f>
        <v>0</v>
      </c>
    </row>
    <row r="84" spans="1:18" ht="15" customHeight="1" x14ac:dyDescent="0.25">
      <c r="A84" s="5" t="s">
        <v>114</v>
      </c>
      <c r="B84" s="34" t="s">
        <v>393</v>
      </c>
      <c r="C84" s="82" t="s">
        <v>51</v>
      </c>
      <c r="D84" s="16">
        <f>E84+G84</f>
        <v>12.1</v>
      </c>
      <c r="E84" s="16">
        <v>12.1</v>
      </c>
      <c r="F84" s="16"/>
      <c r="G84" s="16"/>
      <c r="H84" s="10">
        <f>I84+K84</f>
        <v>0</v>
      </c>
      <c r="I84" s="10"/>
      <c r="J84" s="10"/>
      <c r="K84" s="10"/>
      <c r="L84" s="12">
        <f>M84+O84</f>
        <v>12.1</v>
      </c>
      <c r="M84" s="12">
        <f>E84+I84</f>
        <v>12.1</v>
      </c>
      <c r="N84" s="12">
        <f>F84+J84</f>
        <v>0</v>
      </c>
      <c r="O84" s="12">
        <f>G84+K84</f>
        <v>0</v>
      </c>
      <c r="R84" s="77">
        <f>'2 pr._pajamos pagal rūšis'!L67-'9 pr._įstaigų pajamos'!L84</f>
        <v>0</v>
      </c>
    </row>
    <row r="85" spans="1:18" ht="15" customHeight="1" x14ac:dyDescent="0.25">
      <c r="A85" s="5" t="s">
        <v>115</v>
      </c>
      <c r="B85" s="34" t="s">
        <v>41</v>
      </c>
      <c r="C85" s="82" t="s">
        <v>51</v>
      </c>
      <c r="D85" s="16">
        <f t="shared" si="40"/>
        <v>22.6</v>
      </c>
      <c r="E85" s="16">
        <v>22.6</v>
      </c>
      <c r="F85" s="16"/>
      <c r="G85" s="16"/>
      <c r="H85" s="10">
        <f t="shared" si="20"/>
        <v>0</v>
      </c>
      <c r="I85" s="10"/>
      <c r="J85" s="10"/>
      <c r="K85" s="10"/>
      <c r="L85" s="12">
        <f t="shared" si="21"/>
        <v>22.6</v>
      </c>
      <c r="M85" s="12">
        <f t="shared" si="22"/>
        <v>22.6</v>
      </c>
      <c r="N85" s="12">
        <f t="shared" si="23"/>
        <v>0</v>
      </c>
      <c r="O85" s="12">
        <f t="shared" si="24"/>
        <v>0</v>
      </c>
      <c r="R85" s="77">
        <f>'2 pr._pajamos pagal rūšis'!L68-'9 pr._įstaigų pajamos'!L85</f>
        <v>0</v>
      </c>
    </row>
    <row r="86" spans="1:18" ht="15" customHeight="1" x14ac:dyDescent="0.25">
      <c r="A86" s="5" t="s">
        <v>166</v>
      </c>
      <c r="B86" s="29" t="s">
        <v>161</v>
      </c>
      <c r="C86" s="30" t="s">
        <v>51</v>
      </c>
      <c r="D86" s="16">
        <f t="shared" si="40"/>
        <v>7</v>
      </c>
      <c r="E86" s="16">
        <v>7</v>
      </c>
      <c r="F86" s="16"/>
      <c r="G86" s="16"/>
      <c r="H86" s="10">
        <f t="shared" si="20"/>
        <v>0</v>
      </c>
      <c r="I86" s="10"/>
      <c r="J86" s="10"/>
      <c r="K86" s="10"/>
      <c r="L86" s="12">
        <f t="shared" si="21"/>
        <v>7</v>
      </c>
      <c r="M86" s="12">
        <f t="shared" si="22"/>
        <v>7</v>
      </c>
      <c r="N86" s="12">
        <f t="shared" si="23"/>
        <v>0</v>
      </c>
      <c r="O86" s="12">
        <f t="shared" si="24"/>
        <v>0</v>
      </c>
      <c r="R86" s="77">
        <f>'2 pr._pajamos pagal rūšis'!L69-'9 pr._įstaigų pajamos'!L86</f>
        <v>0</v>
      </c>
    </row>
    <row r="87" spans="1:18" ht="15" customHeight="1" x14ac:dyDescent="0.25">
      <c r="A87" s="5" t="s">
        <v>116</v>
      </c>
      <c r="B87" s="29" t="s">
        <v>153</v>
      </c>
      <c r="C87" s="30" t="s">
        <v>51</v>
      </c>
      <c r="D87" s="16">
        <f t="shared" si="40"/>
        <v>60.4</v>
      </c>
      <c r="E87" s="16">
        <v>60.4</v>
      </c>
      <c r="F87" s="16"/>
      <c r="G87" s="16"/>
      <c r="H87" s="10">
        <f t="shared" si="20"/>
        <v>0</v>
      </c>
      <c r="I87" s="10"/>
      <c r="J87" s="10"/>
      <c r="K87" s="10"/>
      <c r="L87" s="12">
        <f t="shared" si="21"/>
        <v>60.4</v>
      </c>
      <c r="M87" s="12">
        <f t="shared" si="22"/>
        <v>60.4</v>
      </c>
      <c r="N87" s="12">
        <f t="shared" si="23"/>
        <v>0</v>
      </c>
      <c r="O87" s="12">
        <f t="shared" si="24"/>
        <v>0</v>
      </c>
      <c r="R87" s="77">
        <f>'2 pr._pajamos pagal rūšis'!L70-'9 pr._įstaigų pajamos'!L87</f>
        <v>0</v>
      </c>
    </row>
    <row r="88" spans="1:18" ht="15" customHeight="1" x14ac:dyDescent="0.25">
      <c r="A88" s="5" t="s">
        <v>117</v>
      </c>
      <c r="B88" s="29" t="s">
        <v>34</v>
      </c>
      <c r="C88" s="30" t="s">
        <v>51</v>
      </c>
      <c r="D88" s="16">
        <f t="shared" si="40"/>
        <v>35.299999999999997</v>
      </c>
      <c r="E88" s="16">
        <v>35.299999999999997</v>
      </c>
      <c r="F88" s="16"/>
      <c r="G88" s="16"/>
      <c r="H88" s="10">
        <f t="shared" si="20"/>
        <v>0</v>
      </c>
      <c r="I88" s="10"/>
      <c r="J88" s="10"/>
      <c r="K88" s="10"/>
      <c r="L88" s="12">
        <f t="shared" si="21"/>
        <v>35.299999999999997</v>
      </c>
      <c r="M88" s="12">
        <f t="shared" si="22"/>
        <v>35.299999999999997</v>
      </c>
      <c r="N88" s="12">
        <f t="shared" si="23"/>
        <v>0</v>
      </c>
      <c r="O88" s="12">
        <f t="shared" si="24"/>
        <v>0</v>
      </c>
      <c r="R88" s="77">
        <f>'2 pr._pajamos pagal rūšis'!L71-'9 pr._įstaigų pajamos'!L88</f>
        <v>0</v>
      </c>
    </row>
    <row r="89" spans="1:18" ht="15" customHeight="1" x14ac:dyDescent="0.25">
      <c r="A89" s="5" t="s">
        <v>118</v>
      </c>
      <c r="B89" s="29" t="s">
        <v>36</v>
      </c>
      <c r="C89" s="30" t="s">
        <v>51</v>
      </c>
      <c r="D89" s="16">
        <f t="shared" si="40"/>
        <v>35.6</v>
      </c>
      <c r="E89" s="16">
        <v>35.6</v>
      </c>
      <c r="F89" s="16"/>
      <c r="G89" s="16"/>
      <c r="H89" s="10">
        <f t="shared" si="20"/>
        <v>0.4</v>
      </c>
      <c r="I89" s="10">
        <v>0.4</v>
      </c>
      <c r="J89" s="10"/>
      <c r="K89" s="10"/>
      <c r="L89" s="12">
        <f t="shared" si="21"/>
        <v>36</v>
      </c>
      <c r="M89" s="12">
        <f t="shared" si="22"/>
        <v>36</v>
      </c>
      <c r="N89" s="12">
        <f t="shared" si="23"/>
        <v>0</v>
      </c>
      <c r="O89" s="12">
        <f t="shared" si="24"/>
        <v>0</v>
      </c>
      <c r="R89" s="77">
        <f>'2 pr._pajamos pagal rūšis'!L72-'9 pr._įstaigų pajamos'!L89</f>
        <v>0</v>
      </c>
    </row>
    <row r="90" spans="1:18" ht="15" customHeight="1" x14ac:dyDescent="0.25">
      <c r="A90" s="5" t="s">
        <v>119</v>
      </c>
      <c r="B90" s="29" t="s">
        <v>38</v>
      </c>
      <c r="C90" s="30" t="s">
        <v>51</v>
      </c>
      <c r="D90" s="16">
        <f t="shared" si="40"/>
        <v>76.400000000000006</v>
      </c>
      <c r="E90" s="16">
        <v>76.400000000000006</v>
      </c>
      <c r="F90" s="16"/>
      <c r="G90" s="16"/>
      <c r="H90" s="10">
        <f t="shared" si="20"/>
        <v>0</v>
      </c>
      <c r="I90" s="10"/>
      <c r="J90" s="10"/>
      <c r="K90" s="10"/>
      <c r="L90" s="12">
        <f t="shared" si="21"/>
        <v>76.400000000000006</v>
      </c>
      <c r="M90" s="12">
        <f t="shared" si="22"/>
        <v>76.400000000000006</v>
      </c>
      <c r="N90" s="12">
        <f t="shared" si="23"/>
        <v>0</v>
      </c>
      <c r="O90" s="12">
        <f t="shared" si="24"/>
        <v>0</v>
      </c>
      <c r="R90" s="77">
        <f>'2 pr._pajamos pagal rūšis'!L73-'9 pr._įstaigų pajamos'!L90</f>
        <v>0</v>
      </c>
    </row>
    <row r="91" spans="1:18" ht="16.5" customHeight="1" x14ac:dyDescent="0.25">
      <c r="A91" s="5" t="s">
        <v>120</v>
      </c>
      <c r="B91" s="12" t="s">
        <v>37</v>
      </c>
      <c r="C91" s="30" t="s">
        <v>51</v>
      </c>
      <c r="D91" s="16">
        <f t="shared" si="40"/>
        <v>38.200000000000003</v>
      </c>
      <c r="E91" s="16">
        <v>38.200000000000003</v>
      </c>
      <c r="F91" s="16"/>
      <c r="G91" s="16"/>
      <c r="H91" s="10">
        <f t="shared" si="20"/>
        <v>0</v>
      </c>
      <c r="I91" s="10"/>
      <c r="J91" s="10"/>
      <c r="K91" s="10"/>
      <c r="L91" s="12">
        <f t="shared" si="21"/>
        <v>38.200000000000003</v>
      </c>
      <c r="M91" s="12">
        <f t="shared" si="22"/>
        <v>38.200000000000003</v>
      </c>
      <c r="N91" s="12">
        <f t="shared" si="23"/>
        <v>0</v>
      </c>
      <c r="O91" s="12">
        <f t="shared" si="24"/>
        <v>0</v>
      </c>
      <c r="R91" s="77">
        <f>'2 pr._pajamos pagal rūšis'!L74-'9 pr._įstaigų pajamos'!L91</f>
        <v>0</v>
      </c>
    </row>
    <row r="92" spans="1:18" x14ac:dyDescent="0.25">
      <c r="A92" s="5" t="s">
        <v>162</v>
      </c>
      <c r="B92" s="35" t="s">
        <v>35</v>
      </c>
      <c r="C92" s="15" t="s">
        <v>51</v>
      </c>
      <c r="D92" s="16">
        <f t="shared" si="40"/>
        <v>69.7</v>
      </c>
      <c r="E92" s="16">
        <v>69.7</v>
      </c>
      <c r="F92" s="16"/>
      <c r="G92" s="16"/>
      <c r="H92" s="10">
        <f t="shared" si="20"/>
        <v>0</v>
      </c>
      <c r="I92" s="10"/>
      <c r="J92" s="10"/>
      <c r="K92" s="10"/>
      <c r="L92" s="12">
        <f t="shared" si="21"/>
        <v>69.7</v>
      </c>
      <c r="M92" s="12">
        <f t="shared" si="22"/>
        <v>69.7</v>
      </c>
      <c r="N92" s="12">
        <f t="shared" si="23"/>
        <v>0</v>
      </c>
      <c r="O92" s="12">
        <f t="shared" si="24"/>
        <v>0</v>
      </c>
      <c r="R92" s="77">
        <f>'2 pr._pajamos pagal rūšis'!L75-'9 pr._įstaigų pajamos'!L92</f>
        <v>0</v>
      </c>
    </row>
    <row r="93" spans="1:18" ht="15" customHeight="1" x14ac:dyDescent="0.25">
      <c r="A93" s="5" t="s">
        <v>121</v>
      </c>
      <c r="B93" s="36" t="s">
        <v>39</v>
      </c>
      <c r="C93" s="15" t="s">
        <v>51</v>
      </c>
      <c r="D93" s="16">
        <f t="shared" si="40"/>
        <v>8.9</v>
      </c>
      <c r="E93" s="16">
        <v>8.9</v>
      </c>
      <c r="F93" s="16"/>
      <c r="G93" s="16"/>
      <c r="H93" s="10">
        <f t="shared" si="20"/>
        <v>0</v>
      </c>
      <c r="I93" s="10"/>
      <c r="J93" s="10"/>
      <c r="K93" s="10"/>
      <c r="L93" s="12">
        <f t="shared" si="21"/>
        <v>8.9</v>
      </c>
      <c r="M93" s="12">
        <f t="shared" si="22"/>
        <v>8.9</v>
      </c>
      <c r="N93" s="12">
        <f t="shared" si="23"/>
        <v>0</v>
      </c>
      <c r="O93" s="12">
        <f t="shared" si="24"/>
        <v>0</v>
      </c>
      <c r="R93" s="77">
        <f>'2 pr._pajamos pagal rūšis'!L76-'9 pr._įstaigų pajamos'!L93</f>
        <v>0</v>
      </c>
    </row>
    <row r="94" spans="1:18" ht="15" customHeight="1" x14ac:dyDescent="0.25">
      <c r="A94" s="32" t="s">
        <v>122</v>
      </c>
      <c r="B94" s="36" t="s">
        <v>40</v>
      </c>
      <c r="C94" s="15" t="s">
        <v>51</v>
      </c>
      <c r="D94" s="16">
        <f t="shared" si="40"/>
        <v>16.2</v>
      </c>
      <c r="E94" s="16">
        <v>16.2</v>
      </c>
      <c r="F94" s="16"/>
      <c r="G94" s="16"/>
      <c r="H94" s="10">
        <f t="shared" si="20"/>
        <v>0</v>
      </c>
      <c r="I94" s="10"/>
      <c r="J94" s="10"/>
      <c r="K94" s="10"/>
      <c r="L94" s="12">
        <f t="shared" si="21"/>
        <v>16.2</v>
      </c>
      <c r="M94" s="12">
        <f t="shared" si="22"/>
        <v>16.2</v>
      </c>
      <c r="N94" s="12">
        <f t="shared" si="23"/>
        <v>0</v>
      </c>
      <c r="O94" s="12">
        <f t="shared" si="24"/>
        <v>0</v>
      </c>
      <c r="R94" s="77">
        <f>'2 pr._pajamos pagal rūšis'!L77-'9 pr._įstaigų pajamos'!L94</f>
        <v>0</v>
      </c>
    </row>
    <row r="95" spans="1:18" ht="15" customHeight="1" x14ac:dyDescent="0.25">
      <c r="A95" s="38" t="s">
        <v>123</v>
      </c>
      <c r="B95" s="35" t="s">
        <v>49</v>
      </c>
      <c r="C95" s="15" t="s">
        <v>51</v>
      </c>
      <c r="D95" s="16">
        <f t="shared" si="40"/>
        <v>4.4000000000000004</v>
      </c>
      <c r="E95" s="16">
        <v>4.4000000000000004</v>
      </c>
      <c r="F95" s="16">
        <v>1.7</v>
      </c>
      <c r="G95" s="16"/>
      <c r="H95" s="10">
        <f t="shared" si="20"/>
        <v>0</v>
      </c>
      <c r="I95" s="10"/>
      <c r="J95" s="10">
        <v>0.2</v>
      </c>
      <c r="K95" s="10"/>
      <c r="L95" s="12">
        <f t="shared" si="21"/>
        <v>4.4000000000000004</v>
      </c>
      <c r="M95" s="12">
        <f t="shared" si="22"/>
        <v>4.4000000000000004</v>
      </c>
      <c r="N95" s="12">
        <f t="shared" si="23"/>
        <v>1.9</v>
      </c>
      <c r="O95" s="12">
        <f t="shared" si="24"/>
        <v>0</v>
      </c>
      <c r="R95" s="77">
        <f>'2 pr._pajamos pagal rūšis'!L78-'9 pr._įstaigų pajamos'!L95</f>
        <v>0</v>
      </c>
    </row>
    <row r="96" spans="1:18" ht="15" customHeight="1" x14ac:dyDescent="0.25">
      <c r="A96" s="13" t="s">
        <v>124</v>
      </c>
      <c r="B96" s="35" t="s">
        <v>48</v>
      </c>
      <c r="C96" s="15" t="s">
        <v>51</v>
      </c>
      <c r="D96" s="16">
        <f t="shared" si="40"/>
        <v>52.3</v>
      </c>
      <c r="E96" s="16">
        <v>52.3</v>
      </c>
      <c r="F96" s="16">
        <v>30.4</v>
      </c>
      <c r="G96" s="16"/>
      <c r="H96" s="10">
        <f t="shared" si="20"/>
        <v>0.1</v>
      </c>
      <c r="I96" s="10">
        <v>0.1</v>
      </c>
      <c r="J96" s="10"/>
      <c r="K96" s="10"/>
      <c r="L96" s="12">
        <f t="shared" si="21"/>
        <v>52.4</v>
      </c>
      <c r="M96" s="12">
        <f t="shared" si="22"/>
        <v>52.4</v>
      </c>
      <c r="N96" s="12">
        <f t="shared" si="23"/>
        <v>30.4</v>
      </c>
      <c r="O96" s="12">
        <f t="shared" si="24"/>
        <v>0</v>
      </c>
      <c r="R96" s="77">
        <f>'2 pr._pajamos pagal rūšis'!L79-'9 pr._įstaigų pajamos'!L96</f>
        <v>0</v>
      </c>
    </row>
    <row r="97" spans="1:18" ht="15" customHeight="1" x14ac:dyDescent="0.25">
      <c r="A97" s="19" t="s">
        <v>125</v>
      </c>
      <c r="B97" s="35" t="s">
        <v>65</v>
      </c>
      <c r="C97" s="15" t="s">
        <v>51</v>
      </c>
      <c r="D97" s="16">
        <f t="shared" si="40"/>
        <v>11.8</v>
      </c>
      <c r="E97" s="16">
        <v>11.8</v>
      </c>
      <c r="F97" s="16">
        <v>3.6</v>
      </c>
      <c r="G97" s="16"/>
      <c r="H97" s="10">
        <f t="shared" si="20"/>
        <v>0</v>
      </c>
      <c r="I97" s="10"/>
      <c r="J97" s="10">
        <v>1.8</v>
      </c>
      <c r="K97" s="10"/>
      <c r="L97" s="12">
        <f t="shared" si="21"/>
        <v>11.8</v>
      </c>
      <c r="M97" s="12">
        <f t="shared" si="22"/>
        <v>11.8</v>
      </c>
      <c r="N97" s="12">
        <f t="shared" si="23"/>
        <v>5.4</v>
      </c>
      <c r="O97" s="12">
        <f t="shared" si="24"/>
        <v>0</v>
      </c>
      <c r="R97" s="77">
        <f>'2 pr._pajamos pagal rūšis'!L80-'9 pr._įstaigų pajamos'!L97</f>
        <v>0</v>
      </c>
    </row>
    <row r="98" spans="1:18" ht="15" customHeight="1" x14ac:dyDescent="0.25">
      <c r="A98" s="361" t="s">
        <v>126</v>
      </c>
      <c r="B98" s="35" t="s">
        <v>50</v>
      </c>
      <c r="C98" s="15" t="s">
        <v>51</v>
      </c>
      <c r="D98" s="16">
        <f t="shared" si="40"/>
        <v>33.5</v>
      </c>
      <c r="E98" s="16">
        <v>33.5</v>
      </c>
      <c r="F98" s="16"/>
      <c r="G98" s="16"/>
      <c r="H98" s="10">
        <f t="shared" si="20"/>
        <v>0</v>
      </c>
      <c r="I98" s="10"/>
      <c r="J98" s="10"/>
      <c r="K98" s="10"/>
      <c r="L98" s="12">
        <f t="shared" si="21"/>
        <v>33.5</v>
      </c>
      <c r="M98" s="12">
        <f t="shared" si="22"/>
        <v>33.5</v>
      </c>
      <c r="N98" s="12">
        <f t="shared" si="23"/>
        <v>0</v>
      </c>
      <c r="O98" s="12">
        <f t="shared" si="24"/>
        <v>0</v>
      </c>
      <c r="R98" s="77">
        <f>'2 pr._pajamos pagal rūšis'!L81-'9 pr._įstaigų pajamos'!L98</f>
        <v>0</v>
      </c>
    </row>
    <row r="99" spans="1:18" ht="15" customHeight="1" x14ac:dyDescent="0.25">
      <c r="A99" s="32" t="s">
        <v>127</v>
      </c>
      <c r="B99" s="35" t="s">
        <v>167</v>
      </c>
      <c r="C99" s="15" t="s">
        <v>51</v>
      </c>
      <c r="D99" s="16">
        <f t="shared" si="40"/>
        <v>9.3000000000000007</v>
      </c>
      <c r="E99" s="16">
        <v>9.3000000000000007</v>
      </c>
      <c r="F99" s="16"/>
      <c r="G99" s="16"/>
      <c r="H99" s="10">
        <f t="shared" si="20"/>
        <v>0</v>
      </c>
      <c r="I99" s="10"/>
      <c r="J99" s="10"/>
      <c r="K99" s="10"/>
      <c r="L99" s="12">
        <f t="shared" si="21"/>
        <v>9.3000000000000007</v>
      </c>
      <c r="M99" s="12">
        <f t="shared" si="22"/>
        <v>9.3000000000000007</v>
      </c>
      <c r="N99" s="12">
        <f t="shared" si="23"/>
        <v>0</v>
      </c>
      <c r="O99" s="12">
        <f t="shared" si="24"/>
        <v>0</v>
      </c>
      <c r="R99" s="77">
        <f>'2 pr._pajamos pagal rūšis'!L82-'9 pr._įstaigų pajamos'!L99</f>
        <v>0</v>
      </c>
    </row>
    <row r="100" spans="1:18" s="37" customFormat="1" ht="15" customHeight="1" x14ac:dyDescent="0.25">
      <c r="A100" s="32" t="s">
        <v>128</v>
      </c>
      <c r="B100" s="35" t="s">
        <v>168</v>
      </c>
      <c r="C100" s="15" t="s">
        <v>51</v>
      </c>
      <c r="D100" s="16">
        <f t="shared" si="40"/>
        <v>8</v>
      </c>
      <c r="E100" s="16">
        <v>8</v>
      </c>
      <c r="F100" s="16"/>
      <c r="G100" s="16"/>
      <c r="H100" s="10">
        <f t="shared" si="20"/>
        <v>-1.2</v>
      </c>
      <c r="I100" s="10">
        <v>-1.2</v>
      </c>
      <c r="J100" s="10"/>
      <c r="K100" s="10"/>
      <c r="L100" s="12">
        <f t="shared" si="21"/>
        <v>6.8</v>
      </c>
      <c r="M100" s="12">
        <f t="shared" si="22"/>
        <v>6.8</v>
      </c>
      <c r="N100" s="12">
        <f t="shared" si="23"/>
        <v>0</v>
      </c>
      <c r="O100" s="12">
        <f t="shared" si="24"/>
        <v>0</v>
      </c>
      <c r="R100" s="77">
        <f>'2 pr._pajamos pagal rūšis'!L83-'9 pr._įstaigų pajamos'!L100</f>
        <v>0</v>
      </c>
    </row>
    <row r="101" spans="1:18" ht="15.95" customHeight="1" x14ac:dyDescent="0.25">
      <c r="A101" s="363" t="s">
        <v>129</v>
      </c>
      <c r="B101" s="21" t="s">
        <v>177</v>
      </c>
      <c r="C101" s="25"/>
      <c r="D101" s="23">
        <f t="shared" ref="D101:O101" si="63">SUM(D66:D100)</f>
        <v>620.89999999999986</v>
      </c>
      <c r="E101" s="23">
        <f t="shared" si="63"/>
        <v>620.89999999999986</v>
      </c>
      <c r="F101" s="23">
        <f t="shared" si="63"/>
        <v>55.1</v>
      </c>
      <c r="G101" s="23">
        <f t="shared" si="63"/>
        <v>0</v>
      </c>
      <c r="H101" s="24">
        <f t="shared" si="63"/>
        <v>0.10000000000000031</v>
      </c>
      <c r="I101" s="24">
        <f t="shared" si="63"/>
        <v>0.10000000000000031</v>
      </c>
      <c r="J101" s="24">
        <f t="shared" si="63"/>
        <v>0.8</v>
      </c>
      <c r="K101" s="24">
        <f t="shared" si="63"/>
        <v>0</v>
      </c>
      <c r="L101" s="21">
        <f t="shared" si="21"/>
        <v>620.99999999999977</v>
      </c>
      <c r="M101" s="21">
        <f t="shared" si="63"/>
        <v>620.99999999999977</v>
      </c>
      <c r="N101" s="21">
        <f t="shared" si="63"/>
        <v>55.9</v>
      </c>
      <c r="O101" s="21">
        <f t="shared" si="63"/>
        <v>0</v>
      </c>
      <c r="R101" s="77">
        <f>'2 pr._pajamos pagal rūšis'!L84-'9 pr._įstaigų pajamos'!L101</f>
        <v>0</v>
      </c>
    </row>
    <row r="102" spans="1:18" ht="15.95" customHeight="1" x14ac:dyDescent="0.25">
      <c r="A102" s="32" t="s">
        <v>130</v>
      </c>
      <c r="B102" s="600" t="s">
        <v>66</v>
      </c>
      <c r="C102" s="601"/>
      <c r="D102" s="601"/>
      <c r="E102" s="601"/>
      <c r="F102" s="601"/>
      <c r="G102" s="601"/>
      <c r="H102" s="601"/>
      <c r="I102" s="601"/>
      <c r="J102" s="601"/>
      <c r="K102" s="601"/>
      <c r="L102" s="601"/>
      <c r="M102" s="601"/>
      <c r="N102" s="601"/>
      <c r="O102" s="601"/>
      <c r="R102" s="77">
        <f>'2 pr._pajamos pagal rūšis'!L85-'9 pr._įstaigų pajamos'!L102</f>
        <v>0</v>
      </c>
    </row>
    <row r="103" spans="1:18" ht="15" customHeight="1" x14ac:dyDescent="0.25">
      <c r="A103" s="32" t="s">
        <v>131</v>
      </c>
      <c r="B103" s="29" t="s">
        <v>7</v>
      </c>
      <c r="C103" s="39" t="s">
        <v>30</v>
      </c>
      <c r="D103" s="16">
        <f t="shared" ref="D103:D117" si="64">E103+G103</f>
        <v>0.7</v>
      </c>
      <c r="E103" s="16">
        <v>0.7</v>
      </c>
      <c r="F103" s="16"/>
      <c r="G103" s="16"/>
      <c r="H103" s="10">
        <f t="shared" si="20"/>
        <v>0.1</v>
      </c>
      <c r="I103" s="10">
        <v>0.1</v>
      </c>
      <c r="J103" s="10"/>
      <c r="K103" s="10"/>
      <c r="L103" s="12">
        <f t="shared" si="21"/>
        <v>0.79999999999999993</v>
      </c>
      <c r="M103" s="12">
        <f t="shared" si="22"/>
        <v>0.79999999999999993</v>
      </c>
      <c r="N103" s="12">
        <f t="shared" si="23"/>
        <v>0</v>
      </c>
      <c r="O103" s="12">
        <f t="shared" si="24"/>
        <v>0</v>
      </c>
      <c r="R103" s="77">
        <f>'2 pr._pajamos pagal rūšis'!L86-'9 pr._įstaigų pajamos'!L103</f>
        <v>0</v>
      </c>
    </row>
    <row r="104" spans="1:18" ht="15" customHeight="1" x14ac:dyDescent="0.25">
      <c r="A104" s="32" t="s">
        <v>132</v>
      </c>
      <c r="B104" s="29" t="s">
        <v>10</v>
      </c>
      <c r="C104" s="39" t="s">
        <v>30</v>
      </c>
      <c r="D104" s="16">
        <f t="shared" si="64"/>
        <v>0.8</v>
      </c>
      <c r="E104" s="16">
        <v>0.8</v>
      </c>
      <c r="F104" s="16"/>
      <c r="G104" s="16"/>
      <c r="H104" s="10">
        <f t="shared" si="20"/>
        <v>0</v>
      </c>
      <c r="I104" s="10"/>
      <c r="J104" s="10"/>
      <c r="K104" s="10"/>
      <c r="L104" s="12">
        <f t="shared" si="21"/>
        <v>0.8</v>
      </c>
      <c r="M104" s="12">
        <f t="shared" si="22"/>
        <v>0.8</v>
      </c>
      <c r="N104" s="12">
        <f t="shared" si="23"/>
        <v>0</v>
      </c>
      <c r="O104" s="12">
        <f t="shared" si="24"/>
        <v>0</v>
      </c>
      <c r="R104" s="77">
        <f>'2 pr._pajamos pagal rūšis'!L87-'9 pr._įstaigų pajamos'!L104</f>
        <v>0</v>
      </c>
    </row>
    <row r="105" spans="1:18" ht="15" customHeight="1" x14ac:dyDescent="0.25">
      <c r="A105" s="32" t="s">
        <v>163</v>
      </c>
      <c r="B105" s="29" t="s">
        <v>11</v>
      </c>
      <c r="C105" s="39" t="s">
        <v>30</v>
      </c>
      <c r="D105" s="16">
        <f t="shared" si="64"/>
        <v>1</v>
      </c>
      <c r="E105" s="16">
        <v>1</v>
      </c>
      <c r="F105" s="16"/>
      <c r="G105" s="16"/>
      <c r="H105" s="10">
        <f t="shared" si="20"/>
        <v>0.2</v>
      </c>
      <c r="I105" s="10">
        <v>0.2</v>
      </c>
      <c r="J105" s="10"/>
      <c r="K105" s="10"/>
      <c r="L105" s="12">
        <f t="shared" si="21"/>
        <v>1.2</v>
      </c>
      <c r="M105" s="12">
        <f t="shared" si="22"/>
        <v>1.2</v>
      </c>
      <c r="N105" s="12">
        <f t="shared" si="23"/>
        <v>0</v>
      </c>
      <c r="O105" s="12">
        <f t="shared" si="24"/>
        <v>0</v>
      </c>
      <c r="R105" s="77">
        <f>'2 pr._pajamos pagal rūšis'!L88-'9 pr._įstaigų pajamos'!L105</f>
        <v>0</v>
      </c>
    </row>
    <row r="106" spans="1:18" ht="15" customHeight="1" x14ac:dyDescent="0.25">
      <c r="A106" s="32" t="s">
        <v>133</v>
      </c>
      <c r="B106" s="29" t="s">
        <v>15</v>
      </c>
      <c r="C106" s="39" t="s">
        <v>30</v>
      </c>
      <c r="D106" s="16">
        <f t="shared" si="64"/>
        <v>0.8</v>
      </c>
      <c r="E106" s="16">
        <v>0.8</v>
      </c>
      <c r="F106" s="16"/>
      <c r="G106" s="16"/>
      <c r="H106" s="10">
        <f t="shared" si="20"/>
        <v>0</v>
      </c>
      <c r="I106" s="10"/>
      <c r="J106" s="10"/>
      <c r="K106" s="10"/>
      <c r="L106" s="12">
        <f t="shared" si="21"/>
        <v>0.8</v>
      </c>
      <c r="M106" s="12">
        <f t="shared" si="22"/>
        <v>0.8</v>
      </c>
      <c r="N106" s="12">
        <f t="shared" si="23"/>
        <v>0</v>
      </c>
      <c r="O106" s="12">
        <f t="shared" si="24"/>
        <v>0</v>
      </c>
      <c r="R106" s="77">
        <f>'2 pr._pajamos pagal rūšis'!L89-'9 pr._įstaigų pajamos'!L106</f>
        <v>0</v>
      </c>
    </row>
    <row r="107" spans="1:18" ht="15" customHeight="1" x14ac:dyDescent="0.25">
      <c r="A107" s="32" t="s">
        <v>134</v>
      </c>
      <c r="B107" s="29" t="s">
        <v>16</v>
      </c>
      <c r="C107" s="39" t="s">
        <v>30</v>
      </c>
      <c r="D107" s="16">
        <f t="shared" si="64"/>
        <v>0.9</v>
      </c>
      <c r="E107" s="16">
        <v>0.9</v>
      </c>
      <c r="F107" s="16"/>
      <c r="G107" s="16"/>
      <c r="H107" s="10">
        <f t="shared" si="20"/>
        <v>0</v>
      </c>
      <c r="I107" s="10"/>
      <c r="J107" s="10"/>
      <c r="K107" s="10"/>
      <c r="L107" s="12">
        <f t="shared" ref="L107" si="65">M107+O107</f>
        <v>0.9</v>
      </c>
      <c r="M107" s="12">
        <f t="shared" ref="M107" si="66">E107+I107</f>
        <v>0.9</v>
      </c>
      <c r="N107" s="12">
        <f t="shared" ref="N107" si="67">F107+J107</f>
        <v>0</v>
      </c>
      <c r="O107" s="12">
        <f t="shared" ref="O107" si="68">G107+K107</f>
        <v>0</v>
      </c>
      <c r="R107" s="77"/>
    </row>
    <row r="108" spans="1:18" ht="15" customHeight="1" x14ac:dyDescent="0.25">
      <c r="A108" s="32" t="s">
        <v>135</v>
      </c>
      <c r="B108" s="29" t="s">
        <v>27</v>
      </c>
      <c r="C108" s="39" t="s">
        <v>30</v>
      </c>
      <c r="D108" s="16">
        <f t="shared" si="64"/>
        <v>18.8</v>
      </c>
      <c r="E108" s="16">
        <v>18.8</v>
      </c>
      <c r="F108" s="16"/>
      <c r="G108" s="16"/>
      <c r="H108" s="10">
        <f t="shared" si="20"/>
        <v>0</v>
      </c>
      <c r="I108" s="10"/>
      <c r="J108" s="10"/>
      <c r="K108" s="10"/>
      <c r="L108" s="12">
        <f t="shared" si="21"/>
        <v>18.8</v>
      </c>
      <c r="M108" s="12">
        <f t="shared" si="22"/>
        <v>18.8</v>
      </c>
      <c r="N108" s="12">
        <f t="shared" si="23"/>
        <v>0</v>
      </c>
      <c r="O108" s="12">
        <f t="shared" si="24"/>
        <v>0</v>
      </c>
      <c r="R108" s="77">
        <f>'2 pr._pajamos pagal rūšis'!L91-'9 pr._įstaigų pajamos'!L108</f>
        <v>0</v>
      </c>
    </row>
    <row r="109" spans="1:18" ht="15" customHeight="1" x14ac:dyDescent="0.25">
      <c r="A109" s="32" t="s">
        <v>136</v>
      </c>
      <c r="B109" s="29" t="s">
        <v>57</v>
      </c>
      <c r="C109" s="39" t="s">
        <v>30</v>
      </c>
      <c r="D109" s="16">
        <f t="shared" si="64"/>
        <v>3.9</v>
      </c>
      <c r="E109" s="16">
        <v>3.9</v>
      </c>
      <c r="F109" s="16"/>
      <c r="G109" s="16"/>
      <c r="H109" s="10">
        <f t="shared" si="20"/>
        <v>0</v>
      </c>
      <c r="I109" s="10"/>
      <c r="J109" s="10"/>
      <c r="K109" s="10"/>
      <c r="L109" s="12">
        <f t="shared" si="21"/>
        <v>3.9</v>
      </c>
      <c r="M109" s="12">
        <f t="shared" si="22"/>
        <v>3.9</v>
      </c>
      <c r="N109" s="12">
        <f t="shared" si="23"/>
        <v>0</v>
      </c>
      <c r="O109" s="12">
        <f t="shared" si="24"/>
        <v>0</v>
      </c>
      <c r="R109" s="77">
        <f>'2 pr._pajamos pagal rūšis'!L92-'9 pr._įstaigų pajamos'!L109</f>
        <v>0</v>
      </c>
    </row>
    <row r="110" spans="1:18" ht="15" customHeight="1" x14ac:dyDescent="0.25">
      <c r="A110" s="32" t="s">
        <v>137</v>
      </c>
      <c r="B110" s="29" t="s">
        <v>58</v>
      </c>
      <c r="C110" s="39" t="s">
        <v>30</v>
      </c>
      <c r="D110" s="16">
        <f t="shared" si="64"/>
        <v>2.9</v>
      </c>
      <c r="E110" s="16">
        <v>2.9</v>
      </c>
      <c r="F110" s="16"/>
      <c r="G110" s="16"/>
      <c r="H110" s="10">
        <f t="shared" si="20"/>
        <v>0</v>
      </c>
      <c r="I110" s="10"/>
      <c r="J110" s="10"/>
      <c r="K110" s="10"/>
      <c r="L110" s="12">
        <f t="shared" si="21"/>
        <v>2.9</v>
      </c>
      <c r="M110" s="12">
        <f t="shared" si="22"/>
        <v>2.9</v>
      </c>
      <c r="N110" s="12">
        <f t="shared" si="23"/>
        <v>0</v>
      </c>
      <c r="O110" s="12">
        <f t="shared" si="24"/>
        <v>0</v>
      </c>
      <c r="R110" s="77">
        <f>'2 pr._pajamos pagal rūšis'!L93-'9 pr._įstaigų pajamos'!L110</f>
        <v>0</v>
      </c>
    </row>
    <row r="111" spans="1:18" ht="15" customHeight="1" x14ac:dyDescent="0.25">
      <c r="A111" s="38" t="s">
        <v>138</v>
      </c>
      <c r="B111" s="29" t="s">
        <v>394</v>
      </c>
      <c r="C111" s="39" t="s">
        <v>30</v>
      </c>
      <c r="D111" s="16">
        <f t="shared" si="64"/>
        <v>1.3</v>
      </c>
      <c r="E111" s="16">
        <v>1.3</v>
      </c>
      <c r="F111" s="16"/>
      <c r="G111" s="16"/>
      <c r="H111" s="10">
        <f t="shared" si="20"/>
        <v>0</v>
      </c>
      <c r="I111" s="10"/>
      <c r="J111" s="10"/>
      <c r="K111" s="10"/>
      <c r="L111" s="12">
        <f t="shared" si="21"/>
        <v>1.3</v>
      </c>
      <c r="M111" s="12">
        <f t="shared" si="22"/>
        <v>1.3</v>
      </c>
      <c r="N111" s="12">
        <f t="shared" si="23"/>
        <v>0</v>
      </c>
      <c r="O111" s="12">
        <f t="shared" si="24"/>
        <v>0</v>
      </c>
      <c r="R111" s="77">
        <f>'2 pr._pajamos pagal rūšis'!L94-'9 pr._įstaigų pajamos'!L111</f>
        <v>0</v>
      </c>
    </row>
    <row r="112" spans="1:18" ht="15" customHeight="1" x14ac:dyDescent="0.25">
      <c r="A112" s="13" t="s">
        <v>139</v>
      </c>
      <c r="B112" s="29" t="s">
        <v>396</v>
      </c>
      <c r="C112" s="39" t="s">
        <v>30</v>
      </c>
      <c r="D112" s="16">
        <f t="shared" si="64"/>
        <v>0.6</v>
      </c>
      <c r="E112" s="16">
        <v>0.6</v>
      </c>
      <c r="F112" s="16"/>
      <c r="G112" s="16"/>
      <c r="H112" s="10">
        <f t="shared" si="20"/>
        <v>0</v>
      </c>
      <c r="I112" s="10"/>
      <c r="J112" s="10"/>
      <c r="K112" s="10"/>
      <c r="L112" s="12">
        <f t="shared" si="21"/>
        <v>0.6</v>
      </c>
      <c r="M112" s="12">
        <f t="shared" si="22"/>
        <v>0.6</v>
      </c>
      <c r="N112" s="12">
        <f t="shared" si="23"/>
        <v>0</v>
      </c>
      <c r="O112" s="12">
        <f t="shared" si="24"/>
        <v>0</v>
      </c>
      <c r="R112" s="77">
        <f>'2 pr._pajamos pagal rūšis'!L95-'9 pr._įstaigų pajamos'!L112</f>
        <v>0</v>
      </c>
    </row>
    <row r="113" spans="1:18" ht="15" customHeight="1" x14ac:dyDescent="0.25">
      <c r="A113" s="13" t="s">
        <v>164</v>
      </c>
      <c r="B113" s="29" t="s">
        <v>67</v>
      </c>
      <c r="C113" s="39" t="s">
        <v>30</v>
      </c>
      <c r="D113" s="16">
        <f t="shared" si="64"/>
        <v>1.3</v>
      </c>
      <c r="E113" s="16">
        <v>1.3</v>
      </c>
      <c r="F113" s="16"/>
      <c r="G113" s="16"/>
      <c r="H113" s="10">
        <f t="shared" si="20"/>
        <v>0</v>
      </c>
      <c r="I113" s="10"/>
      <c r="J113" s="10"/>
      <c r="K113" s="10"/>
      <c r="L113" s="12">
        <f t="shared" si="21"/>
        <v>1.3</v>
      </c>
      <c r="M113" s="12">
        <f t="shared" si="22"/>
        <v>1.3</v>
      </c>
      <c r="N113" s="12">
        <f t="shared" si="23"/>
        <v>0</v>
      </c>
      <c r="O113" s="12">
        <f t="shared" si="24"/>
        <v>0</v>
      </c>
      <c r="R113" s="77">
        <f>'2 pr._pajamos pagal rūšis'!L96-'9 pr._įstaigų pajamos'!L113</f>
        <v>0</v>
      </c>
    </row>
    <row r="114" spans="1:18" ht="15" customHeight="1" x14ac:dyDescent="0.25">
      <c r="A114" s="361" t="s">
        <v>140</v>
      </c>
      <c r="B114" s="29" t="s">
        <v>154</v>
      </c>
      <c r="C114" s="39" t="s">
        <v>30</v>
      </c>
      <c r="D114" s="16">
        <f t="shared" si="64"/>
        <v>1.9</v>
      </c>
      <c r="E114" s="16">
        <v>1.9</v>
      </c>
      <c r="F114" s="16"/>
      <c r="G114" s="16"/>
      <c r="H114" s="10">
        <f t="shared" si="20"/>
        <v>0.2</v>
      </c>
      <c r="I114" s="10">
        <v>0.2</v>
      </c>
      <c r="J114" s="10"/>
      <c r="K114" s="10"/>
      <c r="L114" s="12">
        <f t="shared" si="21"/>
        <v>2.1</v>
      </c>
      <c r="M114" s="12">
        <f t="shared" si="22"/>
        <v>2.1</v>
      </c>
      <c r="N114" s="12">
        <f t="shared" si="23"/>
        <v>0</v>
      </c>
      <c r="O114" s="12">
        <f t="shared" si="24"/>
        <v>0</v>
      </c>
      <c r="R114" s="77">
        <f>'2 pr._pajamos pagal rūšis'!L97-'9 pr._įstaigų pajamos'!L114</f>
        <v>0</v>
      </c>
    </row>
    <row r="115" spans="1:18" ht="15" customHeight="1" x14ac:dyDescent="0.25">
      <c r="A115" s="13" t="s">
        <v>183</v>
      </c>
      <c r="B115" s="29" t="s">
        <v>28</v>
      </c>
      <c r="C115" s="39" t="s">
        <v>30</v>
      </c>
      <c r="D115" s="16">
        <f t="shared" si="64"/>
        <v>1.8</v>
      </c>
      <c r="E115" s="16">
        <v>1.8</v>
      </c>
      <c r="F115" s="16"/>
      <c r="G115" s="16"/>
      <c r="H115" s="10">
        <f t="shared" si="20"/>
        <v>0.3</v>
      </c>
      <c r="I115" s="10">
        <v>0.3</v>
      </c>
      <c r="J115" s="10"/>
      <c r="K115" s="10"/>
      <c r="L115" s="12">
        <f t="shared" si="21"/>
        <v>2.1</v>
      </c>
      <c r="M115" s="12">
        <f t="shared" si="22"/>
        <v>2.1</v>
      </c>
      <c r="N115" s="12">
        <f t="shared" si="23"/>
        <v>0</v>
      </c>
      <c r="O115" s="12">
        <f t="shared" si="24"/>
        <v>0</v>
      </c>
      <c r="R115" s="77">
        <f>'2 pr._pajamos pagal rūšis'!L98-'9 pr._įstaigų pajamos'!L115</f>
        <v>0</v>
      </c>
    </row>
    <row r="116" spans="1:18" ht="15" customHeight="1" x14ac:dyDescent="0.25">
      <c r="A116" s="13" t="s">
        <v>184</v>
      </c>
      <c r="B116" s="12" t="s">
        <v>29</v>
      </c>
      <c r="C116" s="39" t="s">
        <v>30</v>
      </c>
      <c r="D116" s="16">
        <f t="shared" si="64"/>
        <v>18.5</v>
      </c>
      <c r="E116" s="16">
        <v>18.5</v>
      </c>
      <c r="F116" s="16"/>
      <c r="G116" s="16"/>
      <c r="H116" s="10">
        <f t="shared" si="20"/>
        <v>0</v>
      </c>
      <c r="I116" s="10"/>
      <c r="J116" s="10"/>
      <c r="K116" s="10"/>
      <c r="L116" s="12">
        <f t="shared" si="21"/>
        <v>18.5</v>
      </c>
      <c r="M116" s="12">
        <f t="shared" si="22"/>
        <v>18.5</v>
      </c>
      <c r="N116" s="12">
        <f t="shared" si="23"/>
        <v>0</v>
      </c>
      <c r="O116" s="12">
        <f t="shared" si="24"/>
        <v>0</v>
      </c>
      <c r="R116" s="77">
        <f>'2 pr._pajamos pagal rūšis'!L99-'9 pr._įstaigų pajamos'!L116</f>
        <v>0</v>
      </c>
    </row>
    <row r="117" spans="1:18" ht="15" customHeight="1" x14ac:dyDescent="0.25">
      <c r="A117" s="13" t="s">
        <v>185</v>
      </c>
      <c r="B117" s="41" t="s">
        <v>64</v>
      </c>
      <c r="C117" s="39" t="s">
        <v>30</v>
      </c>
      <c r="D117" s="16">
        <f t="shared" si="64"/>
        <v>13.2</v>
      </c>
      <c r="E117" s="16">
        <v>13.2</v>
      </c>
      <c r="F117" s="16"/>
      <c r="G117" s="16"/>
      <c r="H117" s="10">
        <f t="shared" si="20"/>
        <v>0</v>
      </c>
      <c r="I117" s="10"/>
      <c r="J117" s="10"/>
      <c r="K117" s="10"/>
      <c r="L117" s="12">
        <f t="shared" si="21"/>
        <v>13.2</v>
      </c>
      <c r="M117" s="12">
        <f t="shared" si="22"/>
        <v>13.2</v>
      </c>
      <c r="N117" s="12">
        <f t="shared" si="23"/>
        <v>0</v>
      </c>
      <c r="O117" s="12">
        <f t="shared" si="24"/>
        <v>0</v>
      </c>
      <c r="R117" s="77">
        <f>'2 pr._pajamos pagal rūšis'!L100-'9 pr._įstaigų pajamos'!L117</f>
        <v>0</v>
      </c>
    </row>
    <row r="118" spans="1:18" ht="15.95" customHeight="1" x14ac:dyDescent="0.25">
      <c r="A118" s="362" t="s">
        <v>186</v>
      </c>
      <c r="B118" s="44" t="s">
        <v>179</v>
      </c>
      <c r="C118" s="83"/>
      <c r="D118" s="73">
        <f>SUM(D103:D117)</f>
        <v>68.399999999999991</v>
      </c>
      <c r="E118" s="73">
        <f>SUM(E103:E117)</f>
        <v>68.399999999999991</v>
      </c>
      <c r="F118" s="73">
        <f>SUM(F103:F117)</f>
        <v>0</v>
      </c>
      <c r="G118" s="73">
        <f>SUM(G103:G117)</f>
        <v>0</v>
      </c>
      <c r="H118" s="74">
        <f t="shared" ref="H118:O118" si="69">SUM(H103:H117)</f>
        <v>0.8</v>
      </c>
      <c r="I118" s="74">
        <f t="shared" si="69"/>
        <v>0.8</v>
      </c>
      <c r="J118" s="74">
        <f t="shared" si="69"/>
        <v>0</v>
      </c>
      <c r="K118" s="74">
        <f t="shared" si="69"/>
        <v>0</v>
      </c>
      <c r="L118" s="21">
        <f t="shared" si="21"/>
        <v>69.2</v>
      </c>
      <c r="M118" s="44">
        <f t="shared" si="69"/>
        <v>69.2</v>
      </c>
      <c r="N118" s="44">
        <f t="shared" si="69"/>
        <v>0</v>
      </c>
      <c r="O118" s="44">
        <f t="shared" si="69"/>
        <v>0</v>
      </c>
      <c r="R118" s="77">
        <f>'2 pr._pajamos pagal rūšis'!L101-'9 pr._įstaigų pajamos'!L118</f>
        <v>0</v>
      </c>
    </row>
    <row r="119" spans="1:18" ht="15.95" customHeight="1" x14ac:dyDescent="0.25">
      <c r="A119" s="361" t="s">
        <v>187</v>
      </c>
      <c r="B119" s="600" t="s">
        <v>68</v>
      </c>
      <c r="C119" s="601"/>
      <c r="D119" s="601"/>
      <c r="E119" s="601"/>
      <c r="F119" s="601"/>
      <c r="G119" s="601"/>
      <c r="H119" s="601"/>
      <c r="I119" s="601"/>
      <c r="J119" s="601"/>
      <c r="K119" s="601"/>
      <c r="L119" s="601"/>
      <c r="M119" s="601"/>
      <c r="N119" s="601"/>
      <c r="O119" s="602"/>
      <c r="R119" s="77">
        <f>'2 pr._pajamos pagal rūšis'!L102-'9 pr._įstaigų pajamos'!L119</f>
        <v>0</v>
      </c>
    </row>
    <row r="120" spans="1:18" ht="15" customHeight="1" x14ac:dyDescent="0.25">
      <c r="A120" s="38" t="s">
        <v>188</v>
      </c>
      <c r="B120" s="11" t="s">
        <v>52</v>
      </c>
      <c r="C120" s="7" t="s">
        <v>24</v>
      </c>
      <c r="D120" s="8">
        <f>E120+G120</f>
        <v>233</v>
      </c>
      <c r="E120" s="42">
        <v>233</v>
      </c>
      <c r="F120" s="42">
        <v>98.5</v>
      </c>
      <c r="G120" s="42"/>
      <c r="H120" s="9">
        <f t="shared" si="20"/>
        <v>0</v>
      </c>
      <c r="I120" s="9">
        <v>-4</v>
      </c>
      <c r="J120" s="9">
        <v>5.0999999999999996</v>
      </c>
      <c r="K120" s="9">
        <v>4</v>
      </c>
      <c r="L120" s="11">
        <f t="shared" si="21"/>
        <v>233</v>
      </c>
      <c r="M120" s="11">
        <f t="shared" si="22"/>
        <v>229</v>
      </c>
      <c r="N120" s="11">
        <f>F120+J120</f>
        <v>103.6</v>
      </c>
      <c r="O120" s="11">
        <f t="shared" si="24"/>
        <v>4</v>
      </c>
      <c r="R120" s="77">
        <f>'2 pr._pajamos pagal rūšis'!L103-'9 pr._įstaigų pajamos'!L120</f>
        <v>0</v>
      </c>
    </row>
    <row r="121" spans="1:18" ht="15" customHeight="1" x14ac:dyDescent="0.25">
      <c r="A121" s="38" t="s">
        <v>189</v>
      </c>
      <c r="B121" s="12" t="s">
        <v>53</v>
      </c>
      <c r="C121" s="15" t="s">
        <v>24</v>
      </c>
      <c r="D121" s="16">
        <f>E121+G121</f>
        <v>40</v>
      </c>
      <c r="E121" s="16">
        <v>40</v>
      </c>
      <c r="F121" s="16">
        <v>1.3</v>
      </c>
      <c r="G121" s="16"/>
      <c r="H121" s="10">
        <f t="shared" si="20"/>
        <v>0</v>
      </c>
      <c r="I121" s="10"/>
      <c r="J121" s="10"/>
      <c r="K121" s="10"/>
      <c r="L121" s="12">
        <f t="shared" si="21"/>
        <v>40</v>
      </c>
      <c r="M121" s="12">
        <f t="shared" si="22"/>
        <v>40</v>
      </c>
      <c r="N121" s="12">
        <f t="shared" si="23"/>
        <v>1.3</v>
      </c>
      <c r="O121" s="12">
        <f t="shared" si="24"/>
        <v>0</v>
      </c>
      <c r="R121" s="77">
        <f>'2 pr._pajamos pagal rūšis'!L104-'9 pr._įstaigų pajamos'!L121</f>
        <v>0</v>
      </c>
    </row>
    <row r="122" spans="1:18" ht="15" customHeight="1" x14ac:dyDescent="0.25">
      <c r="A122" s="38" t="s">
        <v>190</v>
      </c>
      <c r="B122" s="12" t="s">
        <v>167</v>
      </c>
      <c r="C122" s="15" t="s">
        <v>24</v>
      </c>
      <c r="D122" s="16">
        <f>E122+G122</f>
        <v>5.6</v>
      </c>
      <c r="E122" s="43">
        <v>5.6</v>
      </c>
      <c r="F122" s="43"/>
      <c r="G122" s="43"/>
      <c r="H122" s="10">
        <f t="shared" si="20"/>
        <v>0</v>
      </c>
      <c r="I122" s="10"/>
      <c r="J122" s="10"/>
      <c r="K122" s="10"/>
      <c r="L122" s="12">
        <f t="shared" si="21"/>
        <v>5.6</v>
      </c>
      <c r="M122" s="12">
        <f t="shared" si="22"/>
        <v>5.6</v>
      </c>
      <c r="N122" s="12">
        <f t="shared" si="23"/>
        <v>0</v>
      </c>
      <c r="O122" s="12">
        <f t="shared" si="24"/>
        <v>0</v>
      </c>
      <c r="R122" s="77">
        <f>'2 pr._pajamos pagal rūšis'!L105-'9 pr._įstaigų pajamos'!L122</f>
        <v>0</v>
      </c>
    </row>
    <row r="123" spans="1:18" s="37" customFormat="1" ht="16.5" customHeight="1" x14ac:dyDescent="0.25">
      <c r="A123" s="38" t="s">
        <v>191</v>
      </c>
      <c r="B123" s="12" t="s">
        <v>69</v>
      </c>
      <c r="C123" s="30" t="s">
        <v>24</v>
      </c>
      <c r="D123" s="16">
        <f>E123+G123</f>
        <v>3</v>
      </c>
      <c r="E123" s="16">
        <v>3</v>
      </c>
      <c r="F123" s="16"/>
      <c r="G123" s="16"/>
      <c r="H123" s="10">
        <f t="shared" si="20"/>
        <v>1.3</v>
      </c>
      <c r="I123" s="10">
        <v>1.3</v>
      </c>
      <c r="J123" s="10"/>
      <c r="K123" s="10"/>
      <c r="L123" s="12">
        <f t="shared" si="21"/>
        <v>4.3</v>
      </c>
      <c r="M123" s="12">
        <f t="shared" si="22"/>
        <v>4.3</v>
      </c>
      <c r="N123" s="12">
        <f t="shared" si="23"/>
        <v>0</v>
      </c>
      <c r="O123" s="12">
        <f t="shared" si="24"/>
        <v>0</v>
      </c>
      <c r="R123" s="77">
        <f>'2 pr._pajamos pagal rūšis'!L106-'9 pr._įstaigų pajamos'!L123</f>
        <v>0</v>
      </c>
    </row>
    <row r="124" spans="1:18" ht="15" customHeight="1" x14ac:dyDescent="0.25">
      <c r="A124" s="38" t="s">
        <v>192</v>
      </c>
      <c r="B124" s="12" t="s">
        <v>567</v>
      </c>
      <c r="C124" s="15" t="s">
        <v>24</v>
      </c>
      <c r="D124" s="16">
        <f>E124+G124</f>
        <v>6.4</v>
      </c>
      <c r="E124" s="43">
        <v>6.4</v>
      </c>
      <c r="F124" s="43"/>
      <c r="G124" s="43"/>
      <c r="H124" s="10">
        <f t="shared" ref="H124" si="70">I124+K124</f>
        <v>0</v>
      </c>
      <c r="I124" s="10"/>
      <c r="J124" s="10"/>
      <c r="K124" s="10"/>
      <c r="L124" s="12">
        <f t="shared" ref="L124:L126" si="71">M124+O124</f>
        <v>6.4</v>
      </c>
      <c r="M124" s="12">
        <f t="shared" ref="M124" si="72">E124+I124</f>
        <v>6.4</v>
      </c>
      <c r="N124" s="12">
        <f t="shared" ref="N124" si="73">F124+J124</f>
        <v>0</v>
      </c>
      <c r="O124" s="12">
        <f t="shared" ref="O124" si="74">G124+K124</f>
        <v>0</v>
      </c>
      <c r="R124" s="77">
        <f>'2 pr._pajamos pagal rūšis'!L107-'9 pr._įstaigų pajamos'!L124</f>
        <v>0</v>
      </c>
    </row>
    <row r="125" spans="1:18" ht="15.95" customHeight="1" x14ac:dyDescent="0.25">
      <c r="A125" s="20" t="s">
        <v>193</v>
      </c>
      <c r="B125" s="84" t="s">
        <v>180</v>
      </c>
      <c r="C125" s="85"/>
      <c r="D125" s="86">
        <f>SUM(D120:D124)</f>
        <v>288</v>
      </c>
      <c r="E125" s="86">
        <f t="shared" ref="E125:G125" si="75">SUM(E120:E124)</f>
        <v>288</v>
      </c>
      <c r="F125" s="86">
        <f t="shared" si="75"/>
        <v>99.8</v>
      </c>
      <c r="G125" s="86">
        <f t="shared" si="75"/>
        <v>0</v>
      </c>
      <c r="H125" s="9">
        <f>SUM(H120:H124)</f>
        <v>1.3</v>
      </c>
      <c r="I125" s="9">
        <f t="shared" ref="I125:K125" si="76">SUM(I120:I124)</f>
        <v>-2.7</v>
      </c>
      <c r="J125" s="9">
        <f t="shared" si="76"/>
        <v>5.0999999999999996</v>
      </c>
      <c r="K125" s="9">
        <f t="shared" si="76"/>
        <v>4</v>
      </c>
      <c r="L125" s="21">
        <f t="shared" si="71"/>
        <v>289.3</v>
      </c>
      <c r="M125" s="87">
        <f t="shared" ref="M125:O125" si="77">SUM(M120:M124)</f>
        <v>285.3</v>
      </c>
      <c r="N125" s="87">
        <f t="shared" si="77"/>
        <v>104.89999999999999</v>
      </c>
      <c r="O125" s="87">
        <f t="shared" si="77"/>
        <v>4</v>
      </c>
      <c r="R125" s="77">
        <f>'2 pr._pajamos pagal rūšis'!L108-'9 pr._įstaigų pajamos'!L125</f>
        <v>0</v>
      </c>
    </row>
    <row r="126" spans="1:18" ht="15.95" customHeight="1" x14ac:dyDescent="0.25">
      <c r="A126" s="20" t="s">
        <v>141</v>
      </c>
      <c r="B126" s="45" t="s">
        <v>172</v>
      </c>
      <c r="C126" s="46"/>
      <c r="D126" s="47">
        <f t="shared" ref="D126:O126" si="78">D47+D60+D64+D101+D118+D125</f>
        <v>1146.2999999999997</v>
      </c>
      <c r="E126" s="47">
        <f t="shared" si="78"/>
        <v>1059.6999999999998</v>
      </c>
      <c r="F126" s="47">
        <f t="shared" si="78"/>
        <v>154.9</v>
      </c>
      <c r="G126" s="47">
        <f t="shared" si="78"/>
        <v>86.6</v>
      </c>
      <c r="H126" s="48">
        <f t="shared" si="78"/>
        <v>0</v>
      </c>
      <c r="I126" s="48">
        <f t="shared" si="78"/>
        <v>-4</v>
      </c>
      <c r="J126" s="48">
        <f t="shared" si="78"/>
        <v>5.8999999999999995</v>
      </c>
      <c r="K126" s="48">
        <f t="shared" si="78"/>
        <v>4</v>
      </c>
      <c r="L126" s="21">
        <f t="shared" si="71"/>
        <v>1146.2999999999997</v>
      </c>
      <c r="M126" s="49">
        <f t="shared" si="78"/>
        <v>1055.6999999999998</v>
      </c>
      <c r="N126" s="49">
        <f t="shared" si="78"/>
        <v>160.79999999999998</v>
      </c>
      <c r="O126" s="49">
        <f t="shared" si="78"/>
        <v>90.6</v>
      </c>
      <c r="R126" s="77">
        <f>'2 pr._pajamos pagal rūšis'!L109-'9 pr._įstaigų pajamos'!L126</f>
        <v>0</v>
      </c>
    </row>
    <row r="127" spans="1:18" x14ac:dyDescent="0.25">
      <c r="A127" s="55"/>
      <c r="B127" s="50"/>
      <c r="C127" s="51"/>
      <c r="D127" s="50"/>
      <c r="E127" s="50"/>
      <c r="F127" s="50"/>
      <c r="G127" s="50"/>
      <c r="H127" s="50"/>
      <c r="I127" s="50"/>
      <c r="J127" s="50"/>
      <c r="K127" s="50"/>
      <c r="L127" s="50"/>
      <c r="M127" s="50"/>
      <c r="N127" s="50"/>
    </row>
    <row r="128" spans="1:18" x14ac:dyDescent="0.25">
      <c r="A128" s="6"/>
      <c r="B128" s="6"/>
      <c r="C128" s="52"/>
      <c r="D128" s="6"/>
      <c r="E128" s="6"/>
      <c r="F128" s="6"/>
      <c r="G128" s="6"/>
      <c r="H128" s="6"/>
      <c r="I128" s="6"/>
      <c r="J128" s="6"/>
      <c r="K128" s="6"/>
      <c r="L128" s="6"/>
      <c r="M128" s="6"/>
      <c r="N128" s="6"/>
      <c r="P128" s="70" t="s">
        <v>305</v>
      </c>
      <c r="Q128" s="71">
        <f>SUMIF(C36:C123,1,L36:L123)</f>
        <v>26.200000000000003</v>
      </c>
    </row>
    <row r="129" spans="1:17" x14ac:dyDescent="0.25">
      <c r="A129" s="6"/>
      <c r="B129" s="6"/>
      <c r="C129" s="52"/>
      <c r="D129" s="6"/>
      <c r="E129" s="6"/>
      <c r="F129" s="6"/>
      <c r="G129" s="6"/>
      <c r="H129" s="6"/>
      <c r="I129" s="6"/>
      <c r="J129" s="6"/>
      <c r="K129" s="6"/>
      <c r="L129" s="6"/>
      <c r="M129" s="6"/>
      <c r="N129" s="6"/>
      <c r="O129" s="6"/>
      <c r="P129" s="70" t="s">
        <v>306</v>
      </c>
      <c r="Q129" s="71">
        <f>SUMIF(C36:C123,2,L36:L123)</f>
        <v>0</v>
      </c>
    </row>
    <row r="130" spans="1:17" x14ac:dyDescent="0.25">
      <c r="A130" s="6"/>
      <c r="B130" s="6"/>
      <c r="C130" s="52"/>
      <c r="D130" s="6"/>
      <c r="E130" s="6"/>
      <c r="F130" s="6"/>
      <c r="G130" s="6"/>
      <c r="H130" s="6"/>
      <c r="I130" s="6"/>
      <c r="J130" s="6"/>
      <c r="K130" s="6"/>
      <c r="L130" s="6"/>
      <c r="M130" s="6"/>
      <c r="N130" s="6"/>
      <c r="P130" s="70" t="s">
        <v>307</v>
      </c>
      <c r="Q130" s="71">
        <f>SUMIF(C36:C123,3,L36:L123)</f>
        <v>1.5</v>
      </c>
    </row>
    <row r="131" spans="1:17" x14ac:dyDescent="0.25">
      <c r="A131" s="6"/>
      <c r="B131" s="6"/>
      <c r="C131" s="52"/>
      <c r="D131" s="6"/>
      <c r="E131" s="6"/>
      <c r="F131" s="6"/>
      <c r="G131" s="6"/>
      <c r="H131" s="6"/>
      <c r="I131" s="6"/>
      <c r="J131" s="6"/>
      <c r="K131" s="6"/>
      <c r="L131" s="6"/>
      <c r="M131" s="6"/>
      <c r="N131" s="6"/>
      <c r="P131" s="70" t="s">
        <v>308</v>
      </c>
      <c r="Q131" s="71">
        <f>SUMIF(C36:C123,4,L36:L123)</f>
        <v>0</v>
      </c>
    </row>
    <row r="132" spans="1:17" x14ac:dyDescent="0.25">
      <c r="A132" s="6"/>
      <c r="B132" s="6"/>
      <c r="C132" s="52"/>
      <c r="D132" s="6"/>
      <c r="E132" s="6"/>
      <c r="F132" s="6"/>
      <c r="G132" s="6"/>
      <c r="H132" s="6"/>
      <c r="I132" s="6"/>
      <c r="J132" s="6"/>
      <c r="K132" s="6"/>
      <c r="L132" s="6"/>
      <c r="M132" s="6"/>
      <c r="N132" s="6"/>
      <c r="P132" s="70" t="s">
        <v>311</v>
      </c>
      <c r="Q132" s="71">
        <f>SUMIF(C36:C123,5,L36:L123)</f>
        <v>0</v>
      </c>
    </row>
    <row r="133" spans="1:17" x14ac:dyDescent="0.25">
      <c r="A133" s="6"/>
      <c r="B133" s="6"/>
      <c r="C133" s="52"/>
      <c r="D133" s="6"/>
      <c r="E133" s="6"/>
      <c r="F133" s="6"/>
      <c r="G133" s="6"/>
      <c r="H133" s="6"/>
      <c r="I133" s="6"/>
      <c r="J133" s="6"/>
      <c r="K133" s="6"/>
      <c r="L133" s="6"/>
      <c r="M133" s="6"/>
      <c r="N133" s="6"/>
      <c r="P133" s="70" t="s">
        <v>309</v>
      </c>
      <c r="Q133" s="71">
        <f>SUMIF(C36:C123,6,L36:L123)</f>
        <v>33.5</v>
      </c>
    </row>
    <row r="134" spans="1:17" x14ac:dyDescent="0.25">
      <c r="A134" s="6"/>
      <c r="B134" s="6"/>
      <c r="C134" s="52"/>
      <c r="D134" s="6"/>
      <c r="E134" s="6"/>
      <c r="F134" s="6"/>
      <c r="G134" s="6"/>
      <c r="H134" s="6"/>
      <c r="I134" s="6"/>
      <c r="J134" s="6"/>
      <c r="K134" s="6"/>
      <c r="L134" s="6"/>
      <c r="M134" s="6"/>
      <c r="N134" s="6"/>
      <c r="P134" s="70" t="s">
        <v>310</v>
      </c>
      <c r="Q134" s="71">
        <f>SUMIF(C36:C123,7,L36:L123)</f>
        <v>105.6</v>
      </c>
    </row>
    <row r="135" spans="1:17" x14ac:dyDescent="0.25">
      <c r="A135" s="6"/>
      <c r="B135" s="6"/>
      <c r="C135" s="52"/>
      <c r="D135" s="6"/>
      <c r="E135" s="6"/>
      <c r="F135" s="6"/>
      <c r="G135" s="6"/>
      <c r="H135" s="6"/>
      <c r="I135" s="6"/>
      <c r="J135" s="6"/>
      <c r="K135" s="6"/>
      <c r="L135" s="6"/>
      <c r="M135" s="6"/>
      <c r="N135" s="6"/>
      <c r="P135" s="70" t="s">
        <v>312</v>
      </c>
      <c r="Q135" s="71">
        <f>SUMIF(C36:C123,8,L36:L123)</f>
        <v>69.2</v>
      </c>
    </row>
    <row r="136" spans="1:17" x14ac:dyDescent="0.25">
      <c r="A136" s="6"/>
      <c r="B136" s="6"/>
      <c r="C136" s="52"/>
      <c r="D136" s="6"/>
      <c r="E136" s="6"/>
      <c r="F136" s="6"/>
      <c r="G136" s="6"/>
      <c r="H136" s="6"/>
      <c r="I136" s="6"/>
      <c r="J136" s="6"/>
      <c r="K136" s="6"/>
      <c r="L136" s="6"/>
      <c r="M136" s="6"/>
      <c r="N136" s="6"/>
      <c r="P136" s="70" t="s">
        <v>313</v>
      </c>
      <c r="Q136" s="71">
        <f>SUMIF(C36:C123,9,L36:L123)</f>
        <v>620.99999999999977</v>
      </c>
    </row>
    <row r="137" spans="1:17" x14ac:dyDescent="0.25">
      <c r="A137" s="6"/>
      <c r="B137" s="6"/>
      <c r="C137" s="52"/>
      <c r="D137" s="6"/>
      <c r="E137" s="6"/>
      <c r="F137" s="6"/>
      <c r="G137" s="6"/>
      <c r="H137" s="6"/>
      <c r="I137" s="6"/>
      <c r="J137" s="6"/>
      <c r="K137" s="6"/>
      <c r="L137" s="6"/>
      <c r="M137" s="6"/>
      <c r="N137" s="6"/>
      <c r="P137" s="70" t="s">
        <v>314</v>
      </c>
      <c r="Q137" s="71">
        <f>SUMIF(C36:C124,10,L36:L124)</f>
        <v>289.3</v>
      </c>
    </row>
    <row r="138" spans="1:17" x14ac:dyDescent="0.25">
      <c r="A138" s="6"/>
      <c r="B138" s="6"/>
      <c r="C138" s="52"/>
      <c r="D138" s="6"/>
      <c r="E138" s="6"/>
      <c r="F138" s="6"/>
      <c r="G138" s="6"/>
      <c r="H138" s="6"/>
      <c r="I138" s="6"/>
      <c r="J138" s="6"/>
      <c r="K138" s="6"/>
      <c r="L138" s="6"/>
      <c r="M138" s="6"/>
      <c r="N138" s="6"/>
      <c r="P138" s="75" t="s">
        <v>172</v>
      </c>
      <c r="Q138" s="76">
        <f>SUM(Q128:Q137)</f>
        <v>1146.2999999999997</v>
      </c>
    </row>
    <row r="139" spans="1:17" x14ac:dyDescent="0.25">
      <c r="A139" s="6"/>
      <c r="B139" s="6"/>
      <c r="C139" s="52"/>
      <c r="D139" s="6"/>
      <c r="E139" s="6"/>
      <c r="F139" s="6"/>
      <c r="G139" s="6"/>
      <c r="H139" s="6"/>
      <c r="I139" s="6"/>
      <c r="J139" s="6"/>
      <c r="K139" s="6"/>
      <c r="L139" s="6"/>
      <c r="M139" s="6"/>
      <c r="N139" s="6"/>
      <c r="P139" s="77"/>
      <c r="Q139" s="77">
        <f>Q138-L126</f>
        <v>0</v>
      </c>
    </row>
    <row r="140" spans="1:17" x14ac:dyDescent="0.25">
      <c r="A140" s="6"/>
      <c r="B140" s="6"/>
      <c r="C140" s="52"/>
      <c r="D140" s="6"/>
      <c r="E140" s="6"/>
      <c r="F140" s="6"/>
      <c r="G140" s="6"/>
      <c r="H140" s="6"/>
      <c r="I140" s="6"/>
      <c r="J140" s="6"/>
      <c r="K140" s="6"/>
      <c r="L140" s="6"/>
      <c r="M140" s="6"/>
      <c r="N140" s="6"/>
      <c r="P140" s="77"/>
      <c r="Q140" s="77"/>
    </row>
    <row r="141" spans="1:17" x14ac:dyDescent="0.25">
      <c r="A141" s="6"/>
      <c r="B141" s="6"/>
      <c r="C141" s="52"/>
      <c r="D141" s="6"/>
      <c r="E141" s="6"/>
      <c r="F141" s="6"/>
      <c r="G141" s="6"/>
      <c r="H141" s="6"/>
      <c r="I141" s="6"/>
      <c r="J141" s="6"/>
      <c r="K141" s="6"/>
      <c r="L141" s="6"/>
      <c r="M141" s="6"/>
      <c r="N141" s="6"/>
      <c r="P141" s="77"/>
      <c r="Q141" s="77"/>
    </row>
    <row r="142" spans="1:17" x14ac:dyDescent="0.25">
      <c r="A142" s="6"/>
      <c r="B142" s="6"/>
      <c r="C142" s="52"/>
      <c r="D142" s="6"/>
      <c r="E142" s="6"/>
      <c r="F142" s="6"/>
      <c r="G142" s="6"/>
      <c r="H142" s="6"/>
      <c r="I142" s="6"/>
      <c r="J142" s="6"/>
      <c r="K142" s="6"/>
      <c r="L142" s="6"/>
      <c r="M142" s="6"/>
      <c r="N142" s="6"/>
    </row>
    <row r="143" spans="1:17" x14ac:dyDescent="0.25">
      <c r="A143" s="6"/>
      <c r="B143" s="6"/>
      <c r="C143" s="52"/>
      <c r="D143" s="6"/>
      <c r="E143" s="6"/>
      <c r="F143" s="6"/>
      <c r="G143" s="6"/>
      <c r="H143" s="6"/>
      <c r="I143" s="6"/>
      <c r="J143" s="6"/>
      <c r="K143" s="6"/>
      <c r="L143" s="6"/>
      <c r="M143" s="6"/>
      <c r="N143" s="6"/>
    </row>
    <row r="144" spans="1:17" x14ac:dyDescent="0.25">
      <c r="A144" s="6"/>
      <c r="B144" s="6"/>
      <c r="C144" s="52"/>
      <c r="D144" s="6"/>
      <c r="E144" s="6"/>
      <c r="F144" s="6"/>
      <c r="G144" s="6"/>
      <c r="H144" s="6"/>
      <c r="I144" s="6"/>
      <c r="J144" s="6"/>
      <c r="K144" s="6"/>
      <c r="L144" s="6"/>
      <c r="M144" s="6"/>
      <c r="N144" s="6"/>
    </row>
    <row r="145" spans="1:14" x14ac:dyDescent="0.25">
      <c r="A145" s="6"/>
      <c r="B145" s="6"/>
      <c r="C145" s="52"/>
      <c r="D145" s="6"/>
      <c r="E145" s="6"/>
      <c r="F145" s="6"/>
      <c r="G145" s="6"/>
      <c r="H145" s="6"/>
      <c r="I145" s="6"/>
      <c r="J145" s="6"/>
      <c r="K145" s="6"/>
      <c r="L145" s="6"/>
      <c r="M145" s="6"/>
      <c r="N145" s="6"/>
    </row>
    <row r="146" spans="1:14" x14ac:dyDescent="0.25">
      <c r="A146" s="6"/>
      <c r="B146" s="6"/>
      <c r="C146" s="52"/>
      <c r="D146" s="6"/>
      <c r="E146" s="6"/>
      <c r="F146" s="6"/>
      <c r="G146" s="6"/>
      <c r="H146" s="6"/>
      <c r="I146" s="6"/>
      <c r="J146" s="6"/>
      <c r="K146" s="6"/>
      <c r="L146" s="6"/>
      <c r="M146" s="6"/>
      <c r="N146" s="6"/>
    </row>
    <row r="147" spans="1:14" x14ac:dyDescent="0.25">
      <c r="A147" s="6"/>
      <c r="B147" s="6"/>
      <c r="C147" s="52"/>
      <c r="D147" s="6"/>
      <c r="E147" s="6"/>
      <c r="F147" s="6"/>
      <c r="G147" s="6"/>
      <c r="H147" s="6"/>
      <c r="I147" s="6"/>
      <c r="J147" s="6"/>
      <c r="K147" s="6"/>
      <c r="L147" s="6"/>
      <c r="M147" s="6"/>
      <c r="N147" s="6"/>
    </row>
    <row r="148" spans="1:14" x14ac:dyDescent="0.25">
      <c r="A148" s="6"/>
      <c r="B148" s="6"/>
      <c r="C148" s="52"/>
      <c r="D148" s="6"/>
      <c r="E148" s="6"/>
      <c r="F148" s="6"/>
      <c r="G148" s="6"/>
      <c r="H148" s="6"/>
      <c r="I148" s="6"/>
      <c r="J148" s="6"/>
      <c r="K148" s="6"/>
      <c r="L148" s="6"/>
      <c r="M148" s="6"/>
      <c r="N148" s="6"/>
    </row>
    <row r="149" spans="1:14" x14ac:dyDescent="0.25">
      <c r="A149" s="6"/>
      <c r="B149" s="6"/>
      <c r="C149" s="52"/>
      <c r="D149" s="6"/>
      <c r="E149" s="6"/>
      <c r="F149" s="6"/>
      <c r="G149" s="6"/>
      <c r="H149" s="6"/>
      <c r="I149" s="6"/>
      <c r="J149" s="6"/>
      <c r="K149" s="6"/>
      <c r="L149" s="6"/>
      <c r="M149" s="6"/>
      <c r="N149" s="6"/>
    </row>
    <row r="150" spans="1:14" x14ac:dyDescent="0.25">
      <c r="A150" s="6"/>
      <c r="B150" s="6"/>
      <c r="C150" s="52"/>
      <c r="D150" s="6"/>
      <c r="E150" s="6"/>
      <c r="F150" s="6"/>
      <c r="G150" s="6"/>
      <c r="H150" s="6"/>
      <c r="I150" s="6"/>
      <c r="J150" s="6"/>
      <c r="K150" s="6"/>
      <c r="L150" s="6"/>
      <c r="M150" s="6"/>
      <c r="N150" s="6"/>
    </row>
    <row r="151" spans="1:14" x14ac:dyDescent="0.25">
      <c r="A151" s="6"/>
      <c r="B151" s="6"/>
      <c r="C151" s="52"/>
      <c r="D151" s="6"/>
      <c r="E151" s="6"/>
      <c r="F151" s="6"/>
      <c r="G151" s="6"/>
      <c r="H151" s="6"/>
      <c r="I151" s="6"/>
      <c r="J151" s="6"/>
      <c r="K151" s="6"/>
      <c r="L151" s="6"/>
      <c r="M151" s="6"/>
      <c r="N151" s="6"/>
    </row>
    <row r="152" spans="1:14" x14ac:dyDescent="0.25">
      <c r="A152" s="6"/>
      <c r="B152" s="6"/>
      <c r="C152" s="52"/>
      <c r="D152" s="6"/>
      <c r="E152" s="6"/>
      <c r="F152" s="6"/>
      <c r="G152" s="6"/>
      <c r="H152" s="6"/>
      <c r="I152" s="6"/>
      <c r="J152" s="6"/>
      <c r="K152" s="6"/>
      <c r="L152" s="6"/>
      <c r="M152" s="6"/>
      <c r="N152" s="6"/>
    </row>
    <row r="153" spans="1:14" x14ac:dyDescent="0.25">
      <c r="A153" s="6"/>
      <c r="B153" s="6"/>
      <c r="C153" s="52"/>
      <c r="D153" s="6"/>
      <c r="E153" s="6"/>
      <c r="F153" s="6"/>
      <c r="G153" s="6"/>
      <c r="H153" s="6"/>
      <c r="I153" s="6"/>
      <c r="J153" s="6"/>
      <c r="K153" s="6"/>
      <c r="L153" s="6"/>
      <c r="M153" s="6"/>
      <c r="N153" s="6"/>
    </row>
    <row r="154" spans="1:14" x14ac:dyDescent="0.25">
      <c r="A154" s="6"/>
      <c r="B154" s="6"/>
      <c r="C154" s="52"/>
      <c r="D154" s="6"/>
      <c r="E154" s="6"/>
      <c r="F154" s="6"/>
      <c r="G154" s="6"/>
      <c r="H154" s="6"/>
      <c r="I154" s="6"/>
      <c r="J154" s="6"/>
      <c r="K154" s="6"/>
      <c r="L154" s="6"/>
      <c r="M154" s="6"/>
      <c r="N154" s="6"/>
    </row>
    <row r="155" spans="1:14" x14ac:dyDescent="0.25">
      <c r="A155" s="6"/>
      <c r="B155" s="6"/>
      <c r="C155" s="52"/>
      <c r="D155" s="6"/>
      <c r="E155" s="6"/>
      <c r="F155" s="6"/>
      <c r="G155" s="6"/>
      <c r="H155" s="6"/>
      <c r="I155" s="6"/>
      <c r="J155" s="6"/>
      <c r="K155" s="6"/>
      <c r="L155" s="6"/>
      <c r="M155" s="6"/>
      <c r="N155" s="6"/>
    </row>
    <row r="156" spans="1:14" x14ac:dyDescent="0.25">
      <c r="A156" s="6"/>
      <c r="B156" s="6"/>
      <c r="C156" s="52"/>
      <c r="D156" s="6"/>
      <c r="E156" s="6"/>
      <c r="F156" s="6"/>
      <c r="G156" s="6"/>
      <c r="H156" s="6"/>
      <c r="I156" s="6"/>
      <c r="J156" s="6"/>
      <c r="K156" s="6"/>
      <c r="L156" s="6"/>
      <c r="M156" s="6"/>
      <c r="N156" s="6"/>
    </row>
    <row r="157" spans="1:14" x14ac:dyDescent="0.25">
      <c r="A157" s="6"/>
      <c r="B157" s="6"/>
      <c r="C157" s="52"/>
      <c r="D157" s="6"/>
      <c r="E157" s="6"/>
      <c r="F157" s="6"/>
      <c r="G157" s="6"/>
      <c r="H157" s="6"/>
      <c r="I157" s="6"/>
      <c r="J157" s="6"/>
      <c r="K157" s="6"/>
      <c r="L157" s="6"/>
      <c r="M157" s="6"/>
      <c r="N157" s="6"/>
    </row>
    <row r="158" spans="1:14" x14ac:dyDescent="0.25">
      <c r="A158" s="6"/>
      <c r="B158" s="6"/>
      <c r="C158" s="52"/>
      <c r="D158" s="6"/>
      <c r="E158" s="6"/>
      <c r="F158" s="6"/>
      <c r="G158" s="6"/>
      <c r="H158" s="6"/>
      <c r="I158" s="6"/>
      <c r="J158" s="6"/>
      <c r="K158" s="6"/>
      <c r="L158" s="6"/>
      <c r="M158" s="6"/>
      <c r="N158" s="6"/>
    </row>
    <row r="159" spans="1:14" x14ac:dyDescent="0.25">
      <c r="A159" s="6"/>
      <c r="B159" s="6"/>
      <c r="C159" s="52"/>
      <c r="D159" s="6"/>
      <c r="E159" s="6"/>
      <c r="F159" s="6"/>
      <c r="G159" s="6"/>
      <c r="H159" s="6"/>
      <c r="I159" s="6"/>
      <c r="J159" s="6"/>
      <c r="K159" s="6"/>
      <c r="L159" s="6"/>
      <c r="M159" s="6"/>
      <c r="N159" s="6"/>
    </row>
    <row r="160" spans="1:14" x14ac:dyDescent="0.25">
      <c r="A160" s="6"/>
      <c r="B160" s="6"/>
      <c r="C160" s="52"/>
      <c r="D160" s="6"/>
      <c r="E160" s="6"/>
      <c r="F160" s="6"/>
      <c r="G160" s="6"/>
      <c r="H160" s="6"/>
      <c r="I160" s="6"/>
      <c r="J160" s="6"/>
      <c r="K160" s="6"/>
      <c r="L160" s="6"/>
      <c r="M160" s="6"/>
      <c r="N160" s="6"/>
    </row>
    <row r="161" spans="1:14" x14ac:dyDescent="0.25">
      <c r="A161" s="6"/>
      <c r="B161" s="6"/>
      <c r="C161" s="52"/>
      <c r="D161" s="6"/>
      <c r="E161" s="6"/>
      <c r="F161" s="6"/>
      <c r="G161" s="6"/>
      <c r="H161" s="6"/>
      <c r="I161" s="6"/>
      <c r="J161" s="6"/>
      <c r="K161" s="6"/>
      <c r="L161" s="6"/>
      <c r="M161" s="6"/>
      <c r="N161" s="6"/>
    </row>
    <row r="162" spans="1:14" x14ac:dyDescent="0.25">
      <c r="A162" s="6"/>
      <c r="B162" s="6"/>
      <c r="C162" s="52"/>
      <c r="D162" s="6"/>
      <c r="E162" s="6"/>
      <c r="F162" s="6"/>
      <c r="G162" s="6"/>
      <c r="H162" s="6"/>
      <c r="I162" s="6"/>
      <c r="J162" s="6"/>
      <c r="K162" s="6"/>
      <c r="L162" s="6"/>
      <c r="M162" s="6"/>
      <c r="N162" s="6"/>
    </row>
    <row r="163" spans="1:14" x14ac:dyDescent="0.25">
      <c r="A163" s="6"/>
      <c r="B163" s="6"/>
      <c r="C163" s="52"/>
      <c r="D163" s="6"/>
      <c r="E163" s="6"/>
      <c r="F163" s="6"/>
      <c r="G163" s="6"/>
      <c r="H163" s="6"/>
      <c r="I163" s="6"/>
      <c r="J163" s="6"/>
      <c r="K163" s="6"/>
      <c r="L163" s="6"/>
      <c r="M163" s="6"/>
      <c r="N163" s="6"/>
    </row>
    <row r="164" spans="1:14" x14ac:dyDescent="0.25">
      <c r="A164" s="6"/>
      <c r="B164" s="6"/>
      <c r="C164" s="52"/>
      <c r="D164" s="6"/>
      <c r="E164" s="6"/>
      <c r="F164" s="6"/>
      <c r="G164" s="6"/>
      <c r="H164" s="6"/>
      <c r="I164" s="6"/>
      <c r="J164" s="6"/>
      <c r="K164" s="6"/>
      <c r="L164" s="6"/>
      <c r="M164" s="6"/>
      <c r="N164" s="6"/>
    </row>
    <row r="165" spans="1:14" x14ac:dyDescent="0.25">
      <c r="A165" s="6"/>
      <c r="B165" s="6"/>
      <c r="C165" s="52"/>
      <c r="D165" s="6"/>
      <c r="E165" s="6"/>
      <c r="F165" s="6"/>
      <c r="G165" s="6"/>
      <c r="H165" s="6"/>
      <c r="I165" s="6"/>
      <c r="J165" s="6"/>
      <c r="K165" s="6"/>
      <c r="L165" s="6"/>
      <c r="M165" s="6"/>
      <c r="N165" s="6"/>
    </row>
    <row r="166" spans="1:14" x14ac:dyDescent="0.25">
      <c r="A166" s="6"/>
      <c r="B166" s="6"/>
      <c r="C166" s="52"/>
      <c r="D166" s="6"/>
      <c r="E166" s="6"/>
      <c r="F166" s="6"/>
      <c r="G166" s="6"/>
      <c r="H166" s="6"/>
      <c r="I166" s="6"/>
      <c r="J166" s="6"/>
      <c r="K166" s="6"/>
      <c r="L166" s="6"/>
      <c r="M166" s="6"/>
      <c r="N166" s="6"/>
    </row>
    <row r="167" spans="1:14" x14ac:dyDescent="0.25">
      <c r="A167" s="6"/>
      <c r="B167" s="6"/>
      <c r="C167" s="52"/>
      <c r="D167" s="6"/>
      <c r="E167" s="6"/>
      <c r="F167" s="6"/>
      <c r="G167" s="6"/>
      <c r="H167" s="6"/>
      <c r="I167" s="6"/>
      <c r="J167" s="6"/>
      <c r="K167" s="6"/>
      <c r="L167" s="6"/>
      <c r="M167" s="6"/>
      <c r="N167" s="6"/>
    </row>
    <row r="168" spans="1:14" x14ac:dyDescent="0.25">
      <c r="A168" s="6"/>
      <c r="B168" s="6"/>
      <c r="C168" s="52"/>
      <c r="D168" s="6"/>
      <c r="E168" s="6"/>
      <c r="F168" s="6"/>
      <c r="G168" s="6"/>
      <c r="H168" s="6"/>
      <c r="I168" s="6"/>
      <c r="J168" s="6"/>
      <c r="K168" s="6"/>
      <c r="L168" s="6"/>
      <c r="M168" s="6"/>
      <c r="N168" s="6"/>
    </row>
    <row r="169" spans="1:14" x14ac:dyDescent="0.25">
      <c r="A169" s="6"/>
      <c r="B169" s="6"/>
      <c r="C169" s="52"/>
      <c r="D169" s="6"/>
      <c r="E169" s="6"/>
      <c r="F169" s="6"/>
      <c r="G169" s="6"/>
      <c r="H169" s="6"/>
      <c r="I169" s="6"/>
      <c r="J169" s="6"/>
      <c r="K169" s="6"/>
      <c r="L169" s="6"/>
      <c r="M169" s="6"/>
      <c r="N169" s="6"/>
    </row>
    <row r="170" spans="1:14" x14ac:dyDescent="0.25">
      <c r="A170" s="6"/>
      <c r="B170" s="6"/>
      <c r="C170" s="52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4" x14ac:dyDescent="0.25">
      <c r="A171" s="6"/>
      <c r="B171" s="6"/>
      <c r="C171" s="52"/>
      <c r="D171" s="6"/>
      <c r="E171" s="6"/>
      <c r="F171" s="6"/>
      <c r="G171" s="6"/>
      <c r="H171" s="6"/>
      <c r="I171" s="6"/>
      <c r="J171" s="6"/>
      <c r="K171" s="6"/>
      <c r="L171" s="6"/>
      <c r="M171" s="6"/>
      <c r="N171" s="6"/>
    </row>
    <row r="172" spans="1:14" x14ac:dyDescent="0.25">
      <c r="A172" s="6"/>
      <c r="B172" s="6"/>
      <c r="C172" s="52"/>
      <c r="D172" s="6"/>
      <c r="E172" s="6"/>
      <c r="F172" s="6"/>
      <c r="G172" s="6"/>
      <c r="H172" s="6"/>
      <c r="I172" s="6"/>
      <c r="J172" s="6"/>
      <c r="K172" s="6"/>
      <c r="L172" s="6"/>
      <c r="M172" s="6"/>
      <c r="N172" s="6"/>
    </row>
    <row r="173" spans="1:14" x14ac:dyDescent="0.25">
      <c r="A173" s="6"/>
      <c r="B173" s="6"/>
      <c r="C173" s="52"/>
      <c r="D173" s="6"/>
      <c r="E173" s="6"/>
      <c r="F173" s="6"/>
      <c r="G173" s="6"/>
      <c r="H173" s="6"/>
      <c r="I173" s="6"/>
      <c r="J173" s="6"/>
      <c r="K173" s="6"/>
      <c r="L173" s="6"/>
      <c r="M173" s="6"/>
      <c r="N173" s="6"/>
    </row>
    <row r="174" spans="1:14" x14ac:dyDescent="0.25">
      <c r="A174" s="6"/>
      <c r="B174" s="6"/>
      <c r="C174" s="52"/>
      <c r="D174" s="6"/>
      <c r="E174" s="6"/>
      <c r="F174" s="6"/>
      <c r="G174" s="6"/>
      <c r="H174" s="6"/>
      <c r="I174" s="6"/>
      <c r="J174" s="6"/>
      <c r="K174" s="6"/>
      <c r="L174" s="6"/>
      <c r="M174" s="6"/>
      <c r="N174" s="6"/>
    </row>
    <row r="175" spans="1:14" x14ac:dyDescent="0.25">
      <c r="A175" s="6"/>
      <c r="B175" s="6"/>
      <c r="C175" s="52"/>
      <c r="D175" s="6"/>
      <c r="E175" s="6"/>
      <c r="F175" s="6"/>
      <c r="G175" s="6"/>
      <c r="H175" s="6"/>
      <c r="I175" s="6"/>
      <c r="J175" s="6"/>
      <c r="K175" s="6"/>
      <c r="L175" s="6"/>
      <c r="M175" s="6"/>
      <c r="N175" s="6"/>
    </row>
    <row r="176" spans="1:14" x14ac:dyDescent="0.25">
      <c r="A176" s="6"/>
      <c r="B176" s="6"/>
      <c r="C176" s="52"/>
      <c r="D176" s="6"/>
      <c r="E176" s="6"/>
      <c r="F176" s="6"/>
      <c r="G176" s="6"/>
      <c r="H176" s="6"/>
      <c r="I176" s="6"/>
      <c r="J176" s="6"/>
      <c r="K176" s="6"/>
      <c r="L176" s="6"/>
      <c r="M176" s="6"/>
      <c r="N176" s="6"/>
    </row>
    <row r="177" spans="1:14" x14ac:dyDescent="0.25">
      <c r="A177" s="6"/>
      <c r="B177" s="6"/>
      <c r="C177" s="52"/>
      <c r="D177" s="6"/>
      <c r="E177" s="6"/>
      <c r="F177" s="6"/>
      <c r="G177" s="6"/>
      <c r="H177" s="6"/>
      <c r="I177" s="6"/>
      <c r="J177" s="6"/>
      <c r="K177" s="6"/>
      <c r="L177" s="6"/>
      <c r="M177" s="6"/>
      <c r="N177" s="6"/>
    </row>
    <row r="178" spans="1:14" x14ac:dyDescent="0.25">
      <c r="A178" s="6"/>
      <c r="B178" s="6"/>
      <c r="C178" s="52"/>
      <c r="D178" s="6"/>
      <c r="E178" s="6"/>
      <c r="F178" s="6"/>
      <c r="G178" s="6"/>
      <c r="H178" s="6"/>
      <c r="I178" s="6"/>
      <c r="J178" s="6"/>
      <c r="K178" s="6"/>
      <c r="L178" s="6"/>
      <c r="M178" s="6"/>
      <c r="N178" s="6"/>
    </row>
    <row r="179" spans="1:14" x14ac:dyDescent="0.25">
      <c r="A179" s="6"/>
      <c r="B179" s="6"/>
      <c r="C179" s="52"/>
      <c r="D179" s="6"/>
      <c r="E179" s="6"/>
      <c r="F179" s="6"/>
      <c r="G179" s="6"/>
      <c r="H179" s="6"/>
      <c r="I179" s="6"/>
      <c r="J179" s="6"/>
      <c r="K179" s="6"/>
      <c r="L179" s="6"/>
      <c r="M179" s="6"/>
      <c r="N179" s="6"/>
    </row>
    <row r="180" spans="1:14" x14ac:dyDescent="0.25">
      <c r="A180" s="6"/>
      <c r="B180" s="6"/>
      <c r="C180" s="52"/>
      <c r="D180" s="6"/>
      <c r="E180" s="6"/>
      <c r="F180" s="6"/>
      <c r="G180" s="6"/>
      <c r="H180" s="6"/>
      <c r="I180" s="6"/>
      <c r="J180" s="6"/>
      <c r="K180" s="6"/>
      <c r="L180" s="6"/>
      <c r="M180" s="6"/>
      <c r="N180" s="6"/>
    </row>
    <row r="181" spans="1:14" x14ac:dyDescent="0.25">
      <c r="A181" s="6"/>
      <c r="B181" s="6"/>
      <c r="C181" s="52"/>
      <c r="D181" s="6"/>
      <c r="E181" s="6"/>
      <c r="F181" s="6"/>
      <c r="G181" s="6"/>
      <c r="H181" s="6"/>
      <c r="I181" s="6"/>
      <c r="J181" s="6"/>
      <c r="K181" s="6"/>
      <c r="L181" s="6"/>
      <c r="M181" s="6"/>
      <c r="N181" s="6"/>
    </row>
    <row r="182" spans="1:14" x14ac:dyDescent="0.25">
      <c r="A182" s="6"/>
      <c r="B182" s="6"/>
      <c r="C182" s="52"/>
      <c r="D182" s="6"/>
      <c r="E182" s="6"/>
      <c r="F182" s="6"/>
      <c r="G182" s="6"/>
      <c r="H182" s="6"/>
      <c r="I182" s="6"/>
      <c r="J182" s="6"/>
      <c r="K182" s="6"/>
      <c r="L182" s="6"/>
      <c r="M182" s="6"/>
      <c r="N182" s="6"/>
    </row>
    <row r="183" spans="1:14" x14ac:dyDescent="0.25">
      <c r="A183" s="6"/>
      <c r="B183" s="6"/>
      <c r="C183" s="52"/>
      <c r="D183" s="6"/>
      <c r="E183" s="6"/>
      <c r="F183" s="6"/>
      <c r="G183" s="6"/>
      <c r="H183" s="6"/>
      <c r="I183" s="6"/>
      <c r="J183" s="6"/>
      <c r="K183" s="6"/>
      <c r="L183" s="6"/>
      <c r="M183" s="6"/>
      <c r="N183" s="6"/>
    </row>
    <row r="184" spans="1:14" x14ac:dyDescent="0.25">
      <c r="A184" s="6"/>
      <c r="B184" s="6"/>
      <c r="C184" s="52"/>
      <c r="D184" s="6"/>
      <c r="E184" s="6"/>
      <c r="F184" s="6"/>
      <c r="G184" s="6"/>
      <c r="H184" s="6"/>
      <c r="I184" s="6"/>
      <c r="J184" s="6"/>
      <c r="K184" s="6"/>
      <c r="L184" s="6"/>
      <c r="M184" s="6"/>
      <c r="N184" s="6"/>
    </row>
    <row r="185" spans="1:14" x14ac:dyDescent="0.25">
      <c r="A185" s="6"/>
      <c r="B185" s="6"/>
      <c r="C185" s="52"/>
      <c r="D185" s="6"/>
      <c r="E185" s="6"/>
      <c r="F185" s="6"/>
      <c r="G185" s="6"/>
      <c r="H185" s="6"/>
      <c r="I185" s="6"/>
      <c r="J185" s="6"/>
      <c r="K185" s="6"/>
      <c r="L185" s="6"/>
      <c r="M185" s="6"/>
      <c r="N185" s="6"/>
    </row>
    <row r="186" spans="1:14" x14ac:dyDescent="0.25">
      <c r="A186" s="6"/>
      <c r="B186" s="6"/>
      <c r="C186" s="52"/>
      <c r="D186" s="6"/>
      <c r="E186" s="6"/>
      <c r="F186" s="6"/>
      <c r="G186" s="6"/>
      <c r="H186" s="6"/>
      <c r="I186" s="6"/>
      <c r="J186" s="6"/>
      <c r="K186" s="6"/>
      <c r="L186" s="6"/>
      <c r="M186" s="6"/>
      <c r="N186" s="6"/>
    </row>
    <row r="187" spans="1:14" x14ac:dyDescent="0.25">
      <c r="A187" s="6"/>
      <c r="B187" s="6"/>
      <c r="C187" s="52"/>
      <c r="D187" s="6"/>
      <c r="E187" s="6"/>
      <c r="F187" s="6"/>
      <c r="G187" s="6"/>
      <c r="H187" s="6"/>
      <c r="I187" s="6"/>
      <c r="J187" s="6"/>
      <c r="K187" s="6"/>
      <c r="L187" s="6"/>
      <c r="M187" s="6"/>
      <c r="N187" s="6"/>
    </row>
    <row r="188" spans="1:14" x14ac:dyDescent="0.25">
      <c r="A188" s="6"/>
      <c r="B188" s="6"/>
      <c r="C188" s="52"/>
      <c r="D188" s="6"/>
      <c r="E188" s="6"/>
      <c r="F188" s="6"/>
      <c r="G188" s="6"/>
      <c r="H188" s="6"/>
      <c r="I188" s="6"/>
      <c r="J188" s="6"/>
      <c r="K188" s="6"/>
      <c r="L188" s="6"/>
      <c r="M188" s="6"/>
      <c r="N188" s="6"/>
    </row>
    <row r="189" spans="1:14" x14ac:dyDescent="0.25">
      <c r="A189" s="6"/>
      <c r="B189" s="6"/>
      <c r="C189" s="52"/>
      <c r="D189" s="6"/>
      <c r="E189" s="6"/>
      <c r="F189" s="6"/>
      <c r="G189" s="6"/>
      <c r="H189" s="6"/>
      <c r="I189" s="6"/>
      <c r="J189" s="6"/>
      <c r="K189" s="6"/>
      <c r="L189" s="6"/>
      <c r="M189" s="6"/>
      <c r="N189" s="6"/>
    </row>
    <row r="190" spans="1:14" x14ac:dyDescent="0.25">
      <c r="A190" s="6"/>
      <c r="B190" s="6"/>
      <c r="C190" s="52"/>
      <c r="D190" s="6"/>
      <c r="E190" s="6"/>
      <c r="F190" s="6"/>
      <c r="G190" s="6"/>
      <c r="H190" s="6"/>
      <c r="I190" s="6"/>
      <c r="J190" s="6"/>
      <c r="K190" s="6"/>
      <c r="L190" s="6"/>
      <c r="M190" s="6"/>
      <c r="N190" s="6"/>
    </row>
    <row r="191" spans="1:14" x14ac:dyDescent="0.25">
      <c r="A191" s="6"/>
      <c r="B191" s="6"/>
      <c r="C191" s="52"/>
      <c r="D191" s="6"/>
      <c r="E191" s="6"/>
      <c r="F191" s="6"/>
      <c r="G191" s="6"/>
      <c r="H191" s="6"/>
      <c r="I191" s="6"/>
      <c r="J191" s="6"/>
      <c r="K191" s="6"/>
      <c r="L191" s="6"/>
      <c r="M191" s="6"/>
      <c r="N191" s="6"/>
    </row>
    <row r="192" spans="1:14" x14ac:dyDescent="0.25">
      <c r="A192" s="6"/>
      <c r="B192" s="6"/>
      <c r="C192" s="52"/>
      <c r="D192" s="6"/>
      <c r="E192" s="6"/>
      <c r="F192" s="6"/>
      <c r="G192" s="6"/>
      <c r="H192" s="6"/>
      <c r="I192" s="6"/>
      <c r="J192" s="6"/>
      <c r="K192" s="6"/>
      <c r="L192" s="6"/>
      <c r="M192" s="6"/>
      <c r="N192" s="6"/>
    </row>
    <row r="193" spans="1:14" x14ac:dyDescent="0.25">
      <c r="A193" s="6"/>
      <c r="B193" s="6"/>
      <c r="C193" s="52"/>
      <c r="D193" s="6"/>
      <c r="E193" s="6"/>
      <c r="F193" s="6"/>
      <c r="G193" s="6"/>
      <c r="H193" s="6"/>
      <c r="I193" s="6"/>
      <c r="J193" s="6"/>
      <c r="K193" s="6"/>
      <c r="L193" s="6"/>
      <c r="M193" s="6"/>
      <c r="N193" s="6"/>
    </row>
    <row r="194" spans="1:14" x14ac:dyDescent="0.25">
      <c r="A194" s="6"/>
      <c r="B194" s="6"/>
      <c r="C194" s="52"/>
      <c r="D194" s="6"/>
      <c r="E194" s="6"/>
      <c r="F194" s="6"/>
      <c r="G194" s="6"/>
      <c r="H194" s="6"/>
      <c r="I194" s="6"/>
      <c r="J194" s="6"/>
      <c r="K194" s="6"/>
      <c r="L194" s="6"/>
      <c r="M194" s="6"/>
      <c r="N194" s="6"/>
    </row>
    <row r="195" spans="1:14" x14ac:dyDescent="0.25">
      <c r="A195" s="6"/>
      <c r="B195" s="6"/>
      <c r="C195" s="52"/>
      <c r="D195" s="6"/>
      <c r="E195" s="6"/>
      <c r="F195" s="6"/>
      <c r="G195" s="6"/>
      <c r="H195" s="6"/>
      <c r="I195" s="6"/>
      <c r="J195" s="6"/>
      <c r="K195" s="6"/>
      <c r="L195" s="6"/>
      <c r="M195" s="6"/>
      <c r="N195" s="6"/>
    </row>
    <row r="196" spans="1:14" x14ac:dyDescent="0.25">
      <c r="A196" s="6"/>
      <c r="B196" s="6"/>
      <c r="C196" s="52"/>
      <c r="D196" s="6"/>
      <c r="E196" s="6"/>
      <c r="F196" s="6"/>
      <c r="G196" s="6"/>
      <c r="H196" s="6"/>
      <c r="I196" s="6"/>
      <c r="J196" s="6"/>
      <c r="K196" s="6"/>
      <c r="L196" s="6"/>
      <c r="M196" s="6"/>
      <c r="N196" s="6"/>
    </row>
    <row r="197" spans="1:14" x14ac:dyDescent="0.25">
      <c r="A197" s="6"/>
      <c r="B197" s="6"/>
      <c r="C197" s="52"/>
      <c r="D197" s="6"/>
      <c r="E197" s="6"/>
      <c r="F197" s="6"/>
      <c r="G197" s="6"/>
      <c r="H197" s="6"/>
      <c r="I197" s="6"/>
      <c r="J197" s="6"/>
      <c r="K197" s="6"/>
      <c r="L197" s="6"/>
      <c r="M197" s="6"/>
      <c r="N197" s="6"/>
    </row>
    <row r="198" spans="1:14" x14ac:dyDescent="0.25">
      <c r="A198" s="6"/>
      <c r="B198" s="6"/>
      <c r="C198" s="52"/>
      <c r="D198" s="6"/>
      <c r="E198" s="6"/>
      <c r="F198" s="6"/>
      <c r="G198" s="6"/>
      <c r="H198" s="6"/>
      <c r="I198" s="6"/>
      <c r="J198" s="6"/>
      <c r="K198" s="6"/>
      <c r="L198" s="6"/>
      <c r="M198" s="6"/>
      <c r="N198" s="6"/>
    </row>
    <row r="199" spans="1:14" x14ac:dyDescent="0.25">
      <c r="A199" s="6"/>
      <c r="B199" s="6"/>
      <c r="C199" s="52"/>
      <c r="D199" s="6"/>
      <c r="E199" s="6"/>
      <c r="F199" s="6"/>
      <c r="G199" s="6"/>
      <c r="H199" s="6"/>
      <c r="I199" s="6"/>
      <c r="J199" s="6"/>
      <c r="K199" s="6"/>
      <c r="L199" s="6"/>
      <c r="M199" s="6"/>
      <c r="N199" s="6"/>
    </row>
    <row r="200" spans="1:14" x14ac:dyDescent="0.25">
      <c r="A200" s="6"/>
      <c r="B200" s="6"/>
      <c r="C200" s="52"/>
      <c r="D200" s="6"/>
      <c r="E200" s="6"/>
      <c r="F200" s="6"/>
      <c r="G200" s="6"/>
      <c r="H200" s="6"/>
      <c r="I200" s="6"/>
      <c r="J200" s="6"/>
      <c r="K200" s="6"/>
      <c r="L200" s="6"/>
      <c r="M200" s="6"/>
      <c r="N200" s="6"/>
    </row>
    <row r="201" spans="1:14" x14ac:dyDescent="0.25">
      <c r="A201" s="6"/>
      <c r="B201" s="6"/>
      <c r="C201" s="52"/>
      <c r="D201" s="6"/>
      <c r="E201" s="6"/>
      <c r="F201" s="6"/>
      <c r="G201" s="6"/>
      <c r="H201" s="6"/>
      <c r="I201" s="6"/>
      <c r="J201" s="6"/>
      <c r="K201" s="6"/>
      <c r="L201" s="6"/>
      <c r="M201" s="6"/>
      <c r="N201" s="6"/>
    </row>
    <row r="202" spans="1:14" x14ac:dyDescent="0.25">
      <c r="A202" s="6"/>
      <c r="B202" s="6"/>
      <c r="C202" s="52"/>
      <c r="D202" s="6"/>
      <c r="E202" s="6"/>
      <c r="F202" s="6"/>
      <c r="G202" s="6"/>
      <c r="H202" s="6"/>
      <c r="I202" s="6"/>
      <c r="J202" s="6"/>
      <c r="K202" s="6"/>
      <c r="L202" s="6"/>
      <c r="M202" s="6"/>
      <c r="N202" s="6"/>
    </row>
    <row r="203" spans="1:14" x14ac:dyDescent="0.25">
      <c r="A203" s="6"/>
      <c r="B203" s="6"/>
      <c r="C203" s="52"/>
      <c r="D203" s="6"/>
      <c r="E203" s="6"/>
      <c r="F203" s="6"/>
      <c r="G203" s="6"/>
      <c r="H203" s="6"/>
      <c r="I203" s="6"/>
      <c r="J203" s="6"/>
      <c r="K203" s="6"/>
      <c r="L203" s="6"/>
      <c r="M203" s="6"/>
      <c r="N203" s="6"/>
    </row>
    <row r="204" spans="1:14" x14ac:dyDescent="0.25">
      <c r="A204" s="6"/>
      <c r="B204" s="6"/>
      <c r="C204" s="52"/>
      <c r="D204" s="6"/>
      <c r="E204" s="6"/>
      <c r="F204" s="6"/>
      <c r="G204" s="6"/>
      <c r="H204" s="6"/>
      <c r="I204" s="6"/>
      <c r="J204" s="6"/>
      <c r="K204" s="6"/>
      <c r="L204" s="6"/>
      <c r="M204" s="6"/>
      <c r="N204" s="6"/>
    </row>
    <row r="205" spans="1:14" x14ac:dyDescent="0.25">
      <c r="A205" s="6"/>
      <c r="B205" s="6"/>
      <c r="C205" s="52"/>
      <c r="D205" s="6"/>
      <c r="E205" s="6"/>
      <c r="F205" s="6"/>
      <c r="G205" s="6"/>
      <c r="H205" s="6"/>
      <c r="I205" s="6"/>
      <c r="J205" s="6"/>
      <c r="K205" s="6"/>
      <c r="L205" s="6"/>
      <c r="M205" s="6"/>
      <c r="N205" s="6"/>
    </row>
    <row r="206" spans="1:14" x14ac:dyDescent="0.25">
      <c r="A206" s="6"/>
      <c r="B206" s="6"/>
      <c r="C206" s="52"/>
      <c r="D206" s="6"/>
      <c r="E206" s="6"/>
      <c r="F206" s="6"/>
      <c r="G206" s="6"/>
      <c r="H206" s="6"/>
      <c r="I206" s="6"/>
      <c r="J206" s="6"/>
      <c r="K206" s="6"/>
      <c r="L206" s="6"/>
      <c r="M206" s="6"/>
      <c r="N206" s="6"/>
    </row>
    <row r="207" spans="1:14" x14ac:dyDescent="0.25">
      <c r="A207" s="6"/>
      <c r="B207" s="6"/>
      <c r="C207" s="52"/>
      <c r="D207" s="6"/>
      <c r="E207" s="6"/>
      <c r="F207" s="6"/>
      <c r="G207" s="6"/>
      <c r="H207" s="6"/>
      <c r="I207" s="6"/>
      <c r="J207" s="6"/>
      <c r="K207" s="6"/>
      <c r="L207" s="6"/>
      <c r="M207" s="6"/>
      <c r="N207" s="6"/>
    </row>
    <row r="208" spans="1:14" x14ac:dyDescent="0.25">
      <c r="A208" s="6"/>
      <c r="B208" s="6"/>
      <c r="C208" s="52"/>
      <c r="D208" s="6"/>
      <c r="E208" s="6"/>
      <c r="F208" s="6"/>
      <c r="G208" s="6"/>
      <c r="H208" s="6"/>
      <c r="I208" s="6"/>
      <c r="J208" s="6"/>
      <c r="K208" s="6"/>
      <c r="L208" s="6"/>
      <c r="M208" s="6"/>
      <c r="N208" s="6"/>
    </row>
    <row r="209" spans="1:14" x14ac:dyDescent="0.25">
      <c r="A209" s="6"/>
      <c r="B209" s="6"/>
      <c r="C209" s="52"/>
      <c r="D209" s="6"/>
      <c r="E209" s="6"/>
      <c r="F209" s="6"/>
      <c r="G209" s="6"/>
      <c r="H209" s="6"/>
      <c r="I209" s="6"/>
      <c r="J209" s="6"/>
      <c r="K209" s="6"/>
      <c r="L209" s="6"/>
      <c r="M209" s="6"/>
      <c r="N209" s="6"/>
    </row>
    <row r="210" spans="1:14" x14ac:dyDescent="0.25">
      <c r="A210" s="6"/>
      <c r="B210" s="6"/>
      <c r="C210" s="52"/>
      <c r="D210" s="6"/>
      <c r="E210" s="6"/>
      <c r="F210" s="6"/>
      <c r="G210" s="6"/>
      <c r="H210" s="6"/>
      <c r="I210" s="6"/>
      <c r="J210" s="6"/>
      <c r="K210" s="6"/>
      <c r="L210" s="6"/>
      <c r="M210" s="6"/>
      <c r="N210" s="6"/>
    </row>
    <row r="211" spans="1:14" x14ac:dyDescent="0.25">
      <c r="A211" s="6"/>
      <c r="B211" s="6"/>
      <c r="C211" s="52"/>
      <c r="D211" s="6"/>
      <c r="E211" s="6"/>
      <c r="F211" s="6"/>
      <c r="G211" s="6"/>
      <c r="H211" s="6"/>
      <c r="I211" s="6"/>
      <c r="J211" s="6"/>
      <c r="K211" s="6"/>
      <c r="L211" s="6"/>
      <c r="M211" s="6"/>
      <c r="N211" s="6"/>
    </row>
    <row r="212" spans="1:14" x14ac:dyDescent="0.25">
      <c r="A212" s="6"/>
      <c r="B212" s="6"/>
      <c r="C212" s="52"/>
      <c r="D212" s="6"/>
      <c r="E212" s="6"/>
      <c r="F212" s="6"/>
      <c r="G212" s="6"/>
      <c r="H212" s="6"/>
      <c r="I212" s="6"/>
      <c r="J212" s="6"/>
      <c r="K212" s="6"/>
      <c r="L212" s="6"/>
      <c r="M212" s="6"/>
      <c r="N212" s="6"/>
    </row>
    <row r="213" spans="1:14" x14ac:dyDescent="0.25">
      <c r="A213" s="6"/>
      <c r="B213" s="6"/>
      <c r="C213" s="52"/>
      <c r="D213" s="6"/>
      <c r="E213" s="6"/>
      <c r="F213" s="6"/>
      <c r="G213" s="6"/>
      <c r="H213" s="6"/>
      <c r="I213" s="6"/>
      <c r="J213" s="6"/>
      <c r="K213" s="6"/>
      <c r="L213" s="6"/>
      <c r="M213" s="6"/>
      <c r="N213" s="6"/>
    </row>
    <row r="214" spans="1:14" x14ac:dyDescent="0.25">
      <c r="A214" s="6"/>
      <c r="B214" s="6"/>
      <c r="C214" s="52"/>
      <c r="D214" s="6"/>
      <c r="E214" s="6"/>
      <c r="F214" s="6"/>
      <c r="G214" s="6"/>
      <c r="H214" s="6"/>
      <c r="I214" s="6"/>
      <c r="J214" s="6"/>
      <c r="K214" s="6"/>
      <c r="L214" s="6"/>
      <c r="M214" s="6"/>
      <c r="N214" s="6"/>
    </row>
    <row r="215" spans="1:14" x14ac:dyDescent="0.25">
      <c r="A215" s="6"/>
      <c r="B215" s="6"/>
      <c r="C215" s="52"/>
      <c r="D215" s="6"/>
      <c r="E215" s="6"/>
      <c r="F215" s="6"/>
      <c r="G215" s="6"/>
      <c r="H215" s="6"/>
      <c r="I215" s="6"/>
      <c r="J215" s="6"/>
      <c r="K215" s="6"/>
      <c r="L215" s="6"/>
      <c r="M215" s="6"/>
      <c r="N215" s="6"/>
    </row>
    <row r="216" spans="1:14" x14ac:dyDescent="0.25">
      <c r="A216" s="6"/>
      <c r="B216" s="6"/>
      <c r="C216" s="52"/>
      <c r="D216" s="6"/>
      <c r="E216" s="6"/>
      <c r="F216" s="6"/>
      <c r="G216" s="6"/>
      <c r="H216" s="6"/>
      <c r="I216" s="6"/>
      <c r="J216" s="6"/>
      <c r="K216" s="6"/>
      <c r="L216" s="6"/>
      <c r="M216" s="6"/>
      <c r="N216" s="6"/>
    </row>
    <row r="217" spans="1:14" x14ac:dyDescent="0.25">
      <c r="A217" s="6"/>
      <c r="B217" s="6"/>
      <c r="C217" s="52"/>
      <c r="D217" s="6"/>
      <c r="E217" s="6"/>
      <c r="F217" s="6"/>
      <c r="G217" s="6"/>
      <c r="H217" s="6"/>
      <c r="I217" s="6"/>
      <c r="J217" s="6"/>
      <c r="K217" s="6"/>
      <c r="L217" s="6"/>
      <c r="M217" s="6"/>
      <c r="N217" s="6"/>
    </row>
    <row r="218" spans="1:14" x14ac:dyDescent="0.25">
      <c r="A218" s="6"/>
      <c r="B218" s="6"/>
      <c r="C218" s="52"/>
      <c r="D218" s="6"/>
      <c r="E218" s="6"/>
      <c r="F218" s="6"/>
      <c r="G218" s="6"/>
      <c r="H218" s="6"/>
      <c r="I218" s="6"/>
      <c r="J218" s="6"/>
      <c r="K218" s="6"/>
      <c r="L218" s="6"/>
      <c r="M218" s="6"/>
      <c r="N218" s="6"/>
    </row>
    <row r="219" spans="1:14" x14ac:dyDescent="0.25">
      <c r="A219" s="6"/>
      <c r="B219" s="6"/>
      <c r="C219" s="52"/>
      <c r="D219" s="6"/>
      <c r="E219" s="6"/>
      <c r="F219" s="6"/>
      <c r="G219" s="6"/>
      <c r="H219" s="6"/>
      <c r="I219" s="6"/>
      <c r="J219" s="6"/>
      <c r="K219" s="6"/>
      <c r="L219" s="6"/>
      <c r="M219" s="6"/>
      <c r="N219" s="6"/>
    </row>
    <row r="220" spans="1:14" x14ac:dyDescent="0.25">
      <c r="A220" s="6"/>
      <c r="B220" s="6"/>
      <c r="C220" s="52"/>
      <c r="D220" s="6"/>
      <c r="E220" s="6"/>
      <c r="F220" s="6"/>
      <c r="G220" s="6"/>
      <c r="H220" s="6"/>
      <c r="I220" s="6"/>
      <c r="J220" s="6"/>
      <c r="K220" s="6"/>
      <c r="L220" s="6"/>
      <c r="M220" s="6"/>
      <c r="N220" s="6"/>
    </row>
    <row r="221" spans="1:14" x14ac:dyDescent="0.25">
      <c r="A221" s="6"/>
      <c r="B221" s="6"/>
      <c r="C221" s="52"/>
      <c r="D221" s="6"/>
      <c r="E221" s="6"/>
      <c r="F221" s="6"/>
      <c r="G221" s="6"/>
      <c r="H221" s="6"/>
      <c r="I221" s="6"/>
      <c r="J221" s="6"/>
      <c r="K221" s="6"/>
      <c r="L221" s="6"/>
      <c r="M221" s="6"/>
      <c r="N221" s="6"/>
    </row>
    <row r="222" spans="1:14" x14ac:dyDescent="0.25">
      <c r="A222" s="6"/>
      <c r="B222" s="6"/>
      <c r="C222" s="52"/>
      <c r="D222" s="6"/>
      <c r="E222" s="6"/>
      <c r="F222" s="6"/>
      <c r="G222" s="6"/>
      <c r="H222" s="6"/>
      <c r="I222" s="6"/>
      <c r="J222" s="6"/>
      <c r="K222" s="6"/>
      <c r="L222" s="6"/>
      <c r="M222" s="6"/>
      <c r="N222" s="6"/>
    </row>
    <row r="223" spans="1:14" x14ac:dyDescent="0.25">
      <c r="A223" s="6"/>
      <c r="B223" s="6"/>
      <c r="C223" s="52"/>
      <c r="D223" s="6"/>
      <c r="E223" s="6"/>
      <c r="F223" s="6"/>
      <c r="G223" s="6"/>
      <c r="H223" s="6"/>
      <c r="I223" s="6"/>
      <c r="J223" s="6"/>
      <c r="K223" s="6"/>
      <c r="L223" s="6"/>
      <c r="M223" s="6"/>
      <c r="N223" s="6"/>
    </row>
    <row r="224" spans="1:14" x14ac:dyDescent="0.25">
      <c r="A224" s="6"/>
      <c r="B224" s="6"/>
      <c r="C224" s="52"/>
      <c r="D224" s="6"/>
      <c r="E224" s="6"/>
      <c r="F224" s="6"/>
      <c r="G224" s="6"/>
      <c r="H224" s="6"/>
      <c r="I224" s="6"/>
      <c r="J224" s="6"/>
      <c r="K224" s="6"/>
      <c r="L224" s="6"/>
      <c r="M224" s="6"/>
      <c r="N224" s="6"/>
    </row>
    <row r="225" spans="2:14" x14ac:dyDescent="0.25">
      <c r="B225" s="6"/>
      <c r="C225" s="52"/>
      <c r="D225" s="6"/>
      <c r="E225" s="6"/>
      <c r="F225" s="6"/>
      <c r="G225" s="6"/>
      <c r="H225" s="6"/>
      <c r="I225" s="6"/>
      <c r="J225" s="6"/>
      <c r="K225" s="6"/>
      <c r="L225" s="6"/>
      <c r="M225" s="6"/>
      <c r="N225" s="6"/>
    </row>
    <row r="226" spans="2:14" x14ac:dyDescent="0.25">
      <c r="C226" s="53"/>
    </row>
    <row r="227" spans="2:14" x14ac:dyDescent="0.25">
      <c r="C227" s="53"/>
    </row>
    <row r="228" spans="2:14" x14ac:dyDescent="0.25">
      <c r="C228" s="53"/>
    </row>
    <row r="229" spans="2:14" x14ac:dyDescent="0.25">
      <c r="C229" s="53"/>
    </row>
    <row r="230" spans="2:14" x14ac:dyDescent="0.25">
      <c r="C230" s="53"/>
    </row>
    <row r="231" spans="2:14" x14ac:dyDescent="0.25">
      <c r="C231" s="53"/>
    </row>
    <row r="232" spans="2:14" x14ac:dyDescent="0.25">
      <c r="C232" s="53"/>
    </row>
    <row r="233" spans="2:14" x14ac:dyDescent="0.25">
      <c r="C233" s="53"/>
    </row>
    <row r="234" spans="2:14" x14ac:dyDescent="0.25">
      <c r="C234" s="53"/>
    </row>
    <row r="235" spans="2:14" x14ac:dyDescent="0.25">
      <c r="C235" s="53"/>
    </row>
    <row r="236" spans="2:14" x14ac:dyDescent="0.25">
      <c r="C236" s="53"/>
    </row>
    <row r="237" spans="2:14" x14ac:dyDescent="0.25">
      <c r="C237" s="53"/>
    </row>
    <row r="238" spans="2:14" x14ac:dyDescent="0.25">
      <c r="C238" s="53"/>
    </row>
    <row r="239" spans="2:14" x14ac:dyDescent="0.25">
      <c r="C239" s="53"/>
    </row>
    <row r="240" spans="2:14" x14ac:dyDescent="0.25">
      <c r="C240" s="53"/>
    </row>
    <row r="241" spans="3:3" x14ac:dyDescent="0.25">
      <c r="C241" s="53"/>
    </row>
    <row r="242" spans="3:3" x14ac:dyDescent="0.25">
      <c r="C242" s="53"/>
    </row>
    <row r="243" spans="3:3" x14ac:dyDescent="0.25">
      <c r="C243" s="53"/>
    </row>
    <row r="244" spans="3:3" x14ac:dyDescent="0.25">
      <c r="C244" s="53"/>
    </row>
    <row r="245" spans="3:3" x14ac:dyDescent="0.25">
      <c r="C245" s="53"/>
    </row>
    <row r="246" spans="3:3" x14ac:dyDescent="0.25">
      <c r="C246" s="53"/>
    </row>
    <row r="247" spans="3:3" x14ac:dyDescent="0.25">
      <c r="C247" s="53"/>
    </row>
    <row r="248" spans="3:3" x14ac:dyDescent="0.25">
      <c r="C248" s="53"/>
    </row>
    <row r="249" spans="3:3" x14ac:dyDescent="0.25">
      <c r="C249" s="53"/>
    </row>
    <row r="250" spans="3:3" x14ac:dyDescent="0.25">
      <c r="C250" s="53"/>
    </row>
    <row r="251" spans="3:3" x14ac:dyDescent="0.25">
      <c r="C251" s="53"/>
    </row>
    <row r="252" spans="3:3" x14ac:dyDescent="0.25">
      <c r="C252" s="53"/>
    </row>
    <row r="253" spans="3:3" x14ac:dyDescent="0.25">
      <c r="C253" s="53"/>
    </row>
    <row r="254" spans="3:3" x14ac:dyDescent="0.25">
      <c r="C254" s="53"/>
    </row>
    <row r="255" spans="3:3" x14ac:dyDescent="0.25">
      <c r="C255" s="53"/>
    </row>
    <row r="256" spans="3:3" x14ac:dyDescent="0.25">
      <c r="C256" s="53"/>
    </row>
    <row r="257" spans="3:3" x14ac:dyDescent="0.25">
      <c r="C257" s="53"/>
    </row>
    <row r="258" spans="3:3" x14ac:dyDescent="0.25">
      <c r="C258" s="53"/>
    </row>
    <row r="259" spans="3:3" x14ac:dyDescent="0.25">
      <c r="C259" s="53"/>
    </row>
    <row r="260" spans="3:3" x14ac:dyDescent="0.25">
      <c r="C260" s="53"/>
    </row>
    <row r="261" spans="3:3" x14ac:dyDescent="0.25">
      <c r="C261" s="53"/>
    </row>
    <row r="262" spans="3:3" x14ac:dyDescent="0.25">
      <c r="C262" s="53"/>
    </row>
    <row r="263" spans="3:3" x14ac:dyDescent="0.25">
      <c r="C263" s="53"/>
    </row>
    <row r="264" spans="3:3" x14ac:dyDescent="0.25">
      <c r="C264" s="53"/>
    </row>
    <row r="265" spans="3:3" x14ac:dyDescent="0.25">
      <c r="C265" s="53"/>
    </row>
    <row r="266" spans="3:3" x14ac:dyDescent="0.25">
      <c r="C266" s="53"/>
    </row>
    <row r="267" spans="3:3" x14ac:dyDescent="0.25">
      <c r="C267" s="53"/>
    </row>
    <row r="268" spans="3:3" x14ac:dyDescent="0.25">
      <c r="C268" s="53"/>
    </row>
    <row r="269" spans="3:3" x14ac:dyDescent="0.25">
      <c r="C269" s="53"/>
    </row>
    <row r="270" spans="3:3" x14ac:dyDescent="0.25">
      <c r="C270" s="53"/>
    </row>
    <row r="271" spans="3:3" x14ac:dyDescent="0.25">
      <c r="C271" s="53"/>
    </row>
    <row r="272" spans="3:3" x14ac:dyDescent="0.25">
      <c r="C272" s="53"/>
    </row>
    <row r="273" spans="3:3" x14ac:dyDescent="0.25">
      <c r="C273" s="53"/>
    </row>
    <row r="274" spans="3:3" x14ac:dyDescent="0.25">
      <c r="C274" s="53"/>
    </row>
    <row r="275" spans="3:3" x14ac:dyDescent="0.25">
      <c r="C275" s="53"/>
    </row>
    <row r="276" spans="3:3" x14ac:dyDescent="0.25">
      <c r="C276" s="53"/>
    </row>
    <row r="277" spans="3:3" x14ac:dyDescent="0.25">
      <c r="C277" s="53"/>
    </row>
    <row r="278" spans="3:3" x14ac:dyDescent="0.25">
      <c r="C278" s="53"/>
    </row>
    <row r="279" spans="3:3" x14ac:dyDescent="0.25">
      <c r="C279" s="53"/>
    </row>
    <row r="280" spans="3:3" x14ac:dyDescent="0.25">
      <c r="C280" s="53"/>
    </row>
    <row r="281" spans="3:3" x14ac:dyDescent="0.25">
      <c r="C281" s="53"/>
    </row>
    <row r="282" spans="3:3" x14ac:dyDescent="0.25">
      <c r="C282" s="53"/>
    </row>
    <row r="283" spans="3:3" x14ac:dyDescent="0.25">
      <c r="C283" s="53"/>
    </row>
    <row r="284" spans="3:3" x14ac:dyDescent="0.25">
      <c r="C284" s="53"/>
    </row>
    <row r="285" spans="3:3" x14ac:dyDescent="0.25">
      <c r="C285" s="53"/>
    </row>
    <row r="286" spans="3:3" x14ac:dyDescent="0.25">
      <c r="C286" s="53"/>
    </row>
    <row r="287" spans="3:3" x14ac:dyDescent="0.25">
      <c r="C287" s="53"/>
    </row>
    <row r="288" spans="3:3" x14ac:dyDescent="0.25">
      <c r="C288" s="53"/>
    </row>
    <row r="289" spans="3:3" x14ac:dyDescent="0.25">
      <c r="C289" s="53"/>
    </row>
    <row r="290" spans="3:3" x14ac:dyDescent="0.25">
      <c r="C290" s="53"/>
    </row>
    <row r="291" spans="3:3" x14ac:dyDescent="0.25">
      <c r="C291" s="53"/>
    </row>
    <row r="292" spans="3:3" x14ac:dyDescent="0.25">
      <c r="C292" s="53"/>
    </row>
    <row r="293" spans="3:3" x14ac:dyDescent="0.25">
      <c r="C293" s="53"/>
    </row>
    <row r="294" spans="3:3" x14ac:dyDescent="0.25">
      <c r="C294" s="53"/>
    </row>
    <row r="295" spans="3:3" x14ac:dyDescent="0.25">
      <c r="C295" s="53"/>
    </row>
    <row r="296" spans="3:3" x14ac:dyDescent="0.25">
      <c r="C296" s="53"/>
    </row>
    <row r="297" spans="3:3" x14ac:dyDescent="0.25">
      <c r="C297" s="53"/>
    </row>
    <row r="298" spans="3:3" x14ac:dyDescent="0.25">
      <c r="C298" s="53"/>
    </row>
    <row r="299" spans="3:3" x14ac:dyDescent="0.25">
      <c r="C299" s="53"/>
    </row>
    <row r="300" spans="3:3" x14ac:dyDescent="0.25">
      <c r="C300" s="53"/>
    </row>
    <row r="301" spans="3:3" x14ac:dyDescent="0.25">
      <c r="C301" s="53"/>
    </row>
    <row r="302" spans="3:3" x14ac:dyDescent="0.25">
      <c r="C302" s="53"/>
    </row>
    <row r="303" spans="3:3" x14ac:dyDescent="0.25">
      <c r="C303" s="53"/>
    </row>
    <row r="304" spans="3:3" x14ac:dyDescent="0.25">
      <c r="C304" s="53"/>
    </row>
    <row r="305" spans="3:3" x14ac:dyDescent="0.25">
      <c r="C305" s="53"/>
    </row>
    <row r="306" spans="3:3" x14ac:dyDescent="0.25">
      <c r="C306" s="53"/>
    </row>
    <row r="307" spans="3:3" x14ac:dyDescent="0.25">
      <c r="C307" s="53"/>
    </row>
    <row r="308" spans="3:3" x14ac:dyDescent="0.25">
      <c r="C308" s="53"/>
    </row>
    <row r="309" spans="3:3" x14ac:dyDescent="0.25">
      <c r="C309" s="53"/>
    </row>
    <row r="310" spans="3:3" x14ac:dyDescent="0.25">
      <c r="C310" s="53"/>
    </row>
    <row r="311" spans="3:3" x14ac:dyDescent="0.25">
      <c r="C311" s="53"/>
    </row>
    <row r="312" spans="3:3" x14ac:dyDescent="0.25">
      <c r="C312" s="53"/>
    </row>
    <row r="313" spans="3:3" x14ac:dyDescent="0.25">
      <c r="C313" s="53"/>
    </row>
    <row r="314" spans="3:3" x14ac:dyDescent="0.25">
      <c r="C314" s="53"/>
    </row>
    <row r="315" spans="3:3" x14ac:dyDescent="0.25">
      <c r="C315" s="53"/>
    </row>
    <row r="316" spans="3:3" x14ac:dyDescent="0.25">
      <c r="C316" s="53"/>
    </row>
    <row r="317" spans="3:3" x14ac:dyDescent="0.25">
      <c r="C317" s="53"/>
    </row>
    <row r="318" spans="3:3" x14ac:dyDescent="0.25">
      <c r="C318" s="53"/>
    </row>
    <row r="319" spans="3:3" x14ac:dyDescent="0.25">
      <c r="C319" s="53"/>
    </row>
    <row r="320" spans="3:3" x14ac:dyDescent="0.25">
      <c r="C320" s="53"/>
    </row>
    <row r="321" spans="3:3" x14ac:dyDescent="0.25">
      <c r="C321" s="53"/>
    </row>
    <row r="322" spans="3:3" x14ac:dyDescent="0.25">
      <c r="C322" s="53"/>
    </row>
    <row r="323" spans="3:3" x14ac:dyDescent="0.25">
      <c r="C323" s="53"/>
    </row>
    <row r="324" spans="3:3" x14ac:dyDescent="0.25">
      <c r="C324" s="53"/>
    </row>
    <row r="325" spans="3:3" x14ac:dyDescent="0.25">
      <c r="C325" s="53"/>
    </row>
    <row r="326" spans="3:3" x14ac:dyDescent="0.25">
      <c r="C326" s="53"/>
    </row>
    <row r="327" spans="3:3" x14ac:dyDescent="0.25">
      <c r="C327" s="53"/>
    </row>
    <row r="328" spans="3:3" x14ac:dyDescent="0.25">
      <c r="C328" s="53"/>
    </row>
    <row r="329" spans="3:3" x14ac:dyDescent="0.25">
      <c r="C329" s="53"/>
    </row>
    <row r="330" spans="3:3" x14ac:dyDescent="0.25">
      <c r="C330" s="53"/>
    </row>
    <row r="331" spans="3:3" x14ac:dyDescent="0.25">
      <c r="C331" s="53"/>
    </row>
    <row r="332" spans="3:3" x14ac:dyDescent="0.25">
      <c r="C332" s="53"/>
    </row>
    <row r="333" spans="3:3" x14ac:dyDescent="0.25">
      <c r="C333" s="53"/>
    </row>
    <row r="334" spans="3:3" x14ac:dyDescent="0.25">
      <c r="C334" s="53"/>
    </row>
    <row r="335" spans="3:3" x14ac:dyDescent="0.25">
      <c r="C335" s="53"/>
    </row>
    <row r="336" spans="3:3" x14ac:dyDescent="0.25">
      <c r="C336" s="53"/>
    </row>
    <row r="337" spans="3:3" x14ac:dyDescent="0.25">
      <c r="C337" s="53"/>
    </row>
    <row r="338" spans="3:3" x14ac:dyDescent="0.25">
      <c r="C338" s="53"/>
    </row>
    <row r="339" spans="3:3" x14ac:dyDescent="0.25">
      <c r="C339" s="53"/>
    </row>
    <row r="340" spans="3:3" x14ac:dyDescent="0.25">
      <c r="C340" s="53"/>
    </row>
    <row r="341" spans="3:3" x14ac:dyDescent="0.25">
      <c r="C341" s="53"/>
    </row>
    <row r="342" spans="3:3" x14ac:dyDescent="0.25">
      <c r="C342" s="53"/>
    </row>
    <row r="343" spans="3:3" x14ac:dyDescent="0.25">
      <c r="C343" s="53"/>
    </row>
    <row r="344" spans="3:3" x14ac:dyDescent="0.25">
      <c r="C344" s="53"/>
    </row>
    <row r="345" spans="3:3" x14ac:dyDescent="0.25">
      <c r="C345" s="53"/>
    </row>
    <row r="346" spans="3:3" x14ac:dyDescent="0.25">
      <c r="C346" s="53"/>
    </row>
    <row r="347" spans="3:3" x14ac:dyDescent="0.25">
      <c r="C347" s="53"/>
    </row>
    <row r="348" spans="3:3" x14ac:dyDescent="0.25">
      <c r="C348" s="53"/>
    </row>
    <row r="349" spans="3:3" x14ac:dyDescent="0.25">
      <c r="C349" s="53"/>
    </row>
    <row r="350" spans="3:3" x14ac:dyDescent="0.25">
      <c r="C350" s="53"/>
    </row>
    <row r="351" spans="3:3" x14ac:dyDescent="0.25">
      <c r="C351" s="53"/>
    </row>
    <row r="352" spans="3:3" x14ac:dyDescent="0.25">
      <c r="C352" s="53"/>
    </row>
    <row r="353" spans="3:3" x14ac:dyDescent="0.25">
      <c r="C353" s="53"/>
    </row>
    <row r="354" spans="3:3" x14ac:dyDescent="0.25">
      <c r="C354" s="53"/>
    </row>
    <row r="355" spans="3:3" x14ac:dyDescent="0.25">
      <c r="C355" s="53"/>
    </row>
    <row r="356" spans="3:3" x14ac:dyDescent="0.25">
      <c r="C356" s="53"/>
    </row>
    <row r="357" spans="3:3" x14ac:dyDescent="0.25">
      <c r="C357" s="53"/>
    </row>
    <row r="358" spans="3:3" x14ac:dyDescent="0.25">
      <c r="C358" s="53"/>
    </row>
    <row r="359" spans="3:3" x14ac:dyDescent="0.25">
      <c r="C359" s="53"/>
    </row>
    <row r="360" spans="3:3" x14ac:dyDescent="0.25">
      <c r="C360" s="53"/>
    </row>
    <row r="361" spans="3:3" x14ac:dyDescent="0.25">
      <c r="C361" s="53"/>
    </row>
    <row r="362" spans="3:3" x14ac:dyDescent="0.25">
      <c r="C362" s="53"/>
    </row>
    <row r="363" spans="3:3" x14ac:dyDescent="0.25">
      <c r="C363" s="53"/>
    </row>
    <row r="364" spans="3:3" x14ac:dyDescent="0.25">
      <c r="C364" s="53"/>
    </row>
    <row r="365" spans="3:3" x14ac:dyDescent="0.25">
      <c r="C365" s="53"/>
    </row>
    <row r="366" spans="3:3" x14ac:dyDescent="0.25">
      <c r="C366" s="53"/>
    </row>
    <row r="367" spans="3:3" x14ac:dyDescent="0.25">
      <c r="C367" s="53"/>
    </row>
    <row r="368" spans="3:3" x14ac:dyDescent="0.25">
      <c r="C368" s="53"/>
    </row>
    <row r="369" spans="3:3" x14ac:dyDescent="0.25">
      <c r="C369" s="53"/>
    </row>
    <row r="370" spans="3:3" x14ac:dyDescent="0.25">
      <c r="C370" s="53"/>
    </row>
    <row r="371" spans="3:3" x14ac:dyDescent="0.25">
      <c r="C371" s="53"/>
    </row>
    <row r="372" spans="3:3" x14ac:dyDescent="0.25">
      <c r="C372" s="53"/>
    </row>
    <row r="373" spans="3:3" x14ac:dyDescent="0.25">
      <c r="C373" s="53"/>
    </row>
    <row r="374" spans="3:3" x14ac:dyDescent="0.25">
      <c r="C374" s="53"/>
    </row>
    <row r="375" spans="3:3" x14ac:dyDescent="0.25">
      <c r="C375" s="53"/>
    </row>
    <row r="376" spans="3:3" x14ac:dyDescent="0.25">
      <c r="C376" s="53"/>
    </row>
    <row r="377" spans="3:3" x14ac:dyDescent="0.25">
      <c r="C377" s="53"/>
    </row>
    <row r="378" spans="3:3" x14ac:dyDescent="0.25">
      <c r="C378" s="53"/>
    </row>
    <row r="379" spans="3:3" x14ac:dyDescent="0.25">
      <c r="C379" s="53"/>
    </row>
    <row r="380" spans="3:3" x14ac:dyDescent="0.25">
      <c r="C380" s="53"/>
    </row>
    <row r="381" spans="3:3" x14ac:dyDescent="0.25">
      <c r="C381" s="53"/>
    </row>
    <row r="382" spans="3:3" x14ac:dyDescent="0.25">
      <c r="C382" s="53"/>
    </row>
    <row r="383" spans="3:3" x14ac:dyDescent="0.25">
      <c r="C383" s="53"/>
    </row>
    <row r="384" spans="3:3" x14ac:dyDescent="0.25">
      <c r="C384" s="53"/>
    </row>
    <row r="385" spans="3:3" x14ac:dyDescent="0.25">
      <c r="C385" s="53"/>
    </row>
    <row r="386" spans="3:3" x14ac:dyDescent="0.25">
      <c r="C386" s="53"/>
    </row>
    <row r="387" spans="3:3" x14ac:dyDescent="0.25">
      <c r="C387" s="53"/>
    </row>
    <row r="388" spans="3:3" x14ac:dyDescent="0.25">
      <c r="C388" s="53"/>
    </row>
    <row r="389" spans="3:3" x14ac:dyDescent="0.25">
      <c r="C389" s="53"/>
    </row>
    <row r="390" spans="3:3" x14ac:dyDescent="0.25">
      <c r="C390" s="53"/>
    </row>
    <row r="391" spans="3:3" x14ac:dyDescent="0.25">
      <c r="C391" s="53"/>
    </row>
    <row r="392" spans="3:3" x14ac:dyDescent="0.25">
      <c r="C392" s="53"/>
    </row>
    <row r="393" spans="3:3" x14ac:dyDescent="0.25">
      <c r="C393" s="53"/>
    </row>
    <row r="394" spans="3:3" x14ac:dyDescent="0.25">
      <c r="C394" s="53"/>
    </row>
    <row r="395" spans="3:3" x14ac:dyDescent="0.25">
      <c r="C395" s="53"/>
    </row>
    <row r="396" spans="3:3" x14ac:dyDescent="0.25">
      <c r="C396" s="53"/>
    </row>
    <row r="397" spans="3:3" x14ac:dyDescent="0.25">
      <c r="C397" s="53"/>
    </row>
    <row r="398" spans="3:3" x14ac:dyDescent="0.25">
      <c r="C398" s="53"/>
    </row>
    <row r="399" spans="3:3" x14ac:dyDescent="0.25">
      <c r="C399" s="53"/>
    </row>
    <row r="400" spans="3:3" x14ac:dyDescent="0.25">
      <c r="C400" s="53"/>
    </row>
    <row r="401" spans="3:3" x14ac:dyDescent="0.25">
      <c r="C401" s="53"/>
    </row>
    <row r="402" spans="3:3" x14ac:dyDescent="0.25">
      <c r="C402" s="53"/>
    </row>
    <row r="403" spans="3:3" x14ac:dyDescent="0.25">
      <c r="C403" s="53"/>
    </row>
    <row r="404" spans="3:3" x14ac:dyDescent="0.25">
      <c r="C404" s="53"/>
    </row>
    <row r="405" spans="3:3" x14ac:dyDescent="0.25">
      <c r="C405" s="53"/>
    </row>
    <row r="406" spans="3:3" x14ac:dyDescent="0.25">
      <c r="C406" s="53"/>
    </row>
    <row r="407" spans="3:3" x14ac:dyDescent="0.25">
      <c r="C407" s="53"/>
    </row>
    <row r="408" spans="3:3" x14ac:dyDescent="0.25">
      <c r="C408" s="53"/>
    </row>
    <row r="409" spans="3:3" x14ac:dyDescent="0.25">
      <c r="C409" s="53"/>
    </row>
    <row r="410" spans="3:3" x14ac:dyDescent="0.25">
      <c r="C410" s="53"/>
    </row>
    <row r="411" spans="3:3" x14ac:dyDescent="0.25">
      <c r="C411" s="53"/>
    </row>
    <row r="412" spans="3:3" x14ac:dyDescent="0.25">
      <c r="C412" s="53"/>
    </row>
    <row r="413" spans="3:3" x14ac:dyDescent="0.25">
      <c r="C413" s="53"/>
    </row>
    <row r="414" spans="3:3" x14ac:dyDescent="0.25">
      <c r="C414" s="53"/>
    </row>
    <row r="415" spans="3:3" x14ac:dyDescent="0.25">
      <c r="C415" s="53"/>
    </row>
    <row r="416" spans="3:3" x14ac:dyDescent="0.25">
      <c r="C416" s="53"/>
    </row>
    <row r="417" spans="3:3" x14ac:dyDescent="0.25">
      <c r="C417" s="53"/>
    </row>
    <row r="418" spans="3:3" x14ac:dyDescent="0.25">
      <c r="C418" s="53"/>
    </row>
    <row r="419" spans="3:3" x14ac:dyDescent="0.25">
      <c r="C419" s="53"/>
    </row>
    <row r="420" spans="3:3" x14ac:dyDescent="0.25">
      <c r="C420" s="53"/>
    </row>
    <row r="421" spans="3:3" x14ac:dyDescent="0.25">
      <c r="C421" s="53"/>
    </row>
    <row r="422" spans="3:3" x14ac:dyDescent="0.25">
      <c r="C422" s="53"/>
    </row>
    <row r="423" spans="3:3" x14ac:dyDescent="0.25">
      <c r="C423" s="53"/>
    </row>
    <row r="424" spans="3:3" x14ac:dyDescent="0.25">
      <c r="C424" s="53"/>
    </row>
    <row r="425" spans="3:3" x14ac:dyDescent="0.25">
      <c r="C425" s="53"/>
    </row>
    <row r="426" spans="3:3" x14ac:dyDescent="0.25">
      <c r="C426" s="53"/>
    </row>
    <row r="427" spans="3:3" x14ac:dyDescent="0.25">
      <c r="C427" s="53"/>
    </row>
    <row r="428" spans="3:3" x14ac:dyDescent="0.25">
      <c r="C428" s="53"/>
    </row>
    <row r="429" spans="3:3" x14ac:dyDescent="0.25">
      <c r="C429" s="53"/>
    </row>
    <row r="430" spans="3:3" x14ac:dyDescent="0.25">
      <c r="C430" s="53"/>
    </row>
    <row r="431" spans="3:3" x14ac:dyDescent="0.25">
      <c r="C431" s="53"/>
    </row>
    <row r="432" spans="3:3" x14ac:dyDescent="0.25">
      <c r="C432" s="53"/>
    </row>
    <row r="433" spans="3:3" x14ac:dyDescent="0.25">
      <c r="C433" s="53"/>
    </row>
    <row r="434" spans="3:3" x14ac:dyDescent="0.25">
      <c r="C434" s="53"/>
    </row>
    <row r="435" spans="3:3" x14ac:dyDescent="0.25">
      <c r="C435" s="53"/>
    </row>
    <row r="436" spans="3:3" x14ac:dyDescent="0.25">
      <c r="C436" s="53"/>
    </row>
    <row r="437" spans="3:3" x14ac:dyDescent="0.25">
      <c r="C437" s="53"/>
    </row>
    <row r="438" spans="3:3" x14ac:dyDescent="0.25">
      <c r="C438" s="53"/>
    </row>
    <row r="439" spans="3:3" x14ac:dyDescent="0.25">
      <c r="C439" s="53"/>
    </row>
    <row r="440" spans="3:3" x14ac:dyDescent="0.25">
      <c r="C440" s="53"/>
    </row>
    <row r="441" spans="3:3" x14ac:dyDescent="0.25">
      <c r="C441" s="53"/>
    </row>
    <row r="442" spans="3:3" x14ac:dyDescent="0.25">
      <c r="C442" s="53"/>
    </row>
    <row r="443" spans="3:3" x14ac:dyDescent="0.25">
      <c r="C443" s="53"/>
    </row>
    <row r="444" spans="3:3" x14ac:dyDescent="0.25">
      <c r="C444" s="53"/>
    </row>
    <row r="445" spans="3:3" x14ac:dyDescent="0.25">
      <c r="C445" s="53"/>
    </row>
    <row r="446" spans="3:3" x14ac:dyDescent="0.25">
      <c r="C446" s="53"/>
    </row>
    <row r="447" spans="3:3" x14ac:dyDescent="0.25">
      <c r="C447" s="53"/>
    </row>
    <row r="448" spans="3:3" x14ac:dyDescent="0.25">
      <c r="C448" s="53"/>
    </row>
    <row r="449" spans="3:3" x14ac:dyDescent="0.25">
      <c r="C449" s="53"/>
    </row>
    <row r="450" spans="3:3" x14ac:dyDescent="0.25">
      <c r="C450" s="53"/>
    </row>
    <row r="451" spans="3:3" x14ac:dyDescent="0.25">
      <c r="C451" s="53"/>
    </row>
    <row r="452" spans="3:3" x14ac:dyDescent="0.25">
      <c r="C452" s="53"/>
    </row>
    <row r="453" spans="3:3" x14ac:dyDescent="0.25">
      <c r="C453" s="53"/>
    </row>
    <row r="454" spans="3:3" x14ac:dyDescent="0.25">
      <c r="C454" s="53"/>
    </row>
    <row r="455" spans="3:3" x14ac:dyDescent="0.25">
      <c r="C455" s="53"/>
    </row>
    <row r="456" spans="3:3" x14ac:dyDescent="0.25">
      <c r="C456" s="53"/>
    </row>
    <row r="457" spans="3:3" x14ac:dyDescent="0.25">
      <c r="C457" s="53"/>
    </row>
    <row r="458" spans="3:3" x14ac:dyDescent="0.25">
      <c r="C458" s="53"/>
    </row>
    <row r="459" spans="3:3" x14ac:dyDescent="0.25">
      <c r="C459" s="53"/>
    </row>
    <row r="460" spans="3:3" x14ac:dyDescent="0.25">
      <c r="C460" s="53"/>
    </row>
    <row r="461" spans="3:3" x14ac:dyDescent="0.25">
      <c r="C461" s="53"/>
    </row>
    <row r="462" spans="3:3" x14ac:dyDescent="0.25">
      <c r="C462" s="53"/>
    </row>
    <row r="463" spans="3:3" x14ac:dyDescent="0.25">
      <c r="C463" s="53"/>
    </row>
    <row r="464" spans="3:3" x14ac:dyDescent="0.25">
      <c r="C464" s="53"/>
    </row>
    <row r="465" spans="3:3" x14ac:dyDescent="0.25">
      <c r="C465" s="53"/>
    </row>
    <row r="466" spans="3:3" x14ac:dyDescent="0.25">
      <c r="C466" s="53"/>
    </row>
    <row r="467" spans="3:3" x14ac:dyDescent="0.25">
      <c r="C467" s="53"/>
    </row>
    <row r="468" spans="3:3" x14ac:dyDescent="0.25">
      <c r="C468" s="53"/>
    </row>
    <row r="469" spans="3:3" x14ac:dyDescent="0.25">
      <c r="C469" s="53"/>
    </row>
    <row r="470" spans="3:3" x14ac:dyDescent="0.25">
      <c r="C470" s="53"/>
    </row>
    <row r="471" spans="3:3" x14ac:dyDescent="0.25">
      <c r="C471" s="53"/>
    </row>
    <row r="472" spans="3:3" x14ac:dyDescent="0.25">
      <c r="C472" s="53"/>
    </row>
    <row r="473" spans="3:3" x14ac:dyDescent="0.25">
      <c r="C473" s="53"/>
    </row>
    <row r="474" spans="3:3" x14ac:dyDescent="0.25">
      <c r="C474" s="53"/>
    </row>
    <row r="475" spans="3:3" x14ac:dyDescent="0.25">
      <c r="C475" s="53"/>
    </row>
    <row r="476" spans="3:3" x14ac:dyDescent="0.25">
      <c r="C476" s="53"/>
    </row>
    <row r="477" spans="3:3" x14ac:dyDescent="0.25">
      <c r="C477" s="53"/>
    </row>
    <row r="478" spans="3:3" x14ac:dyDescent="0.25">
      <c r="C478" s="53"/>
    </row>
    <row r="479" spans="3:3" x14ac:dyDescent="0.25">
      <c r="C479" s="53"/>
    </row>
    <row r="480" spans="3:3" x14ac:dyDescent="0.25">
      <c r="C480" s="53"/>
    </row>
    <row r="481" spans="3:3" x14ac:dyDescent="0.25">
      <c r="C481" s="53"/>
    </row>
    <row r="482" spans="3:3" x14ac:dyDescent="0.25">
      <c r="C482" s="53"/>
    </row>
    <row r="483" spans="3:3" x14ac:dyDescent="0.25">
      <c r="C483" s="53"/>
    </row>
    <row r="484" spans="3:3" x14ac:dyDescent="0.25">
      <c r="C484" s="53"/>
    </row>
    <row r="485" spans="3:3" x14ac:dyDescent="0.25">
      <c r="C485" s="53"/>
    </row>
    <row r="486" spans="3:3" x14ac:dyDescent="0.25">
      <c r="C486" s="53"/>
    </row>
    <row r="487" spans="3:3" x14ac:dyDescent="0.25">
      <c r="C487" s="53"/>
    </row>
    <row r="488" spans="3:3" x14ac:dyDescent="0.25">
      <c r="C488" s="53"/>
    </row>
    <row r="489" spans="3:3" x14ac:dyDescent="0.25">
      <c r="C489" s="53"/>
    </row>
    <row r="490" spans="3:3" x14ac:dyDescent="0.25">
      <c r="C490" s="53"/>
    </row>
    <row r="491" spans="3:3" x14ac:dyDescent="0.25">
      <c r="C491" s="53"/>
    </row>
    <row r="492" spans="3:3" x14ac:dyDescent="0.25">
      <c r="C492" s="53"/>
    </row>
    <row r="493" spans="3:3" x14ac:dyDescent="0.25">
      <c r="C493" s="53"/>
    </row>
    <row r="494" spans="3:3" x14ac:dyDescent="0.25">
      <c r="C494" s="53"/>
    </row>
    <row r="495" spans="3:3" x14ac:dyDescent="0.25">
      <c r="C495" s="53"/>
    </row>
    <row r="496" spans="3:3" x14ac:dyDescent="0.25">
      <c r="C496" s="53"/>
    </row>
    <row r="497" spans="3:3" x14ac:dyDescent="0.25">
      <c r="C497" s="53"/>
    </row>
    <row r="498" spans="3:3" x14ac:dyDescent="0.25">
      <c r="C498" s="53"/>
    </row>
    <row r="499" spans="3:3" x14ac:dyDescent="0.25">
      <c r="C499" s="53"/>
    </row>
    <row r="500" spans="3:3" x14ac:dyDescent="0.25">
      <c r="C500" s="53"/>
    </row>
    <row r="501" spans="3:3" x14ac:dyDescent="0.25">
      <c r="C501" s="53"/>
    </row>
    <row r="502" spans="3:3" x14ac:dyDescent="0.25">
      <c r="C502" s="53"/>
    </row>
    <row r="503" spans="3:3" x14ac:dyDescent="0.25">
      <c r="C503" s="53"/>
    </row>
    <row r="504" spans="3:3" x14ac:dyDescent="0.25">
      <c r="C504" s="53"/>
    </row>
    <row r="505" spans="3:3" x14ac:dyDescent="0.25">
      <c r="C505" s="53"/>
    </row>
    <row r="506" spans="3:3" x14ac:dyDescent="0.25">
      <c r="C506" s="53"/>
    </row>
    <row r="507" spans="3:3" x14ac:dyDescent="0.25">
      <c r="C507" s="53"/>
    </row>
    <row r="508" spans="3:3" x14ac:dyDescent="0.25">
      <c r="C508" s="53"/>
    </row>
    <row r="509" spans="3:3" x14ac:dyDescent="0.25">
      <c r="C509" s="53"/>
    </row>
    <row r="510" spans="3:3" x14ac:dyDescent="0.25">
      <c r="C510" s="53"/>
    </row>
    <row r="511" spans="3:3" x14ac:dyDescent="0.25">
      <c r="C511" s="53"/>
    </row>
    <row r="512" spans="3:3" x14ac:dyDescent="0.25">
      <c r="C512" s="53"/>
    </row>
    <row r="513" spans="3:3" x14ac:dyDescent="0.25">
      <c r="C513" s="53"/>
    </row>
    <row r="514" spans="3:3" x14ac:dyDescent="0.25">
      <c r="C514" s="53"/>
    </row>
    <row r="515" spans="3:3" x14ac:dyDescent="0.25">
      <c r="C515" s="53"/>
    </row>
    <row r="516" spans="3:3" x14ac:dyDescent="0.25">
      <c r="C516" s="53"/>
    </row>
    <row r="517" spans="3:3" x14ac:dyDescent="0.25">
      <c r="C517" s="53"/>
    </row>
    <row r="518" spans="3:3" x14ac:dyDescent="0.25">
      <c r="C518" s="53"/>
    </row>
    <row r="519" spans="3:3" x14ac:dyDescent="0.25">
      <c r="C519" s="53"/>
    </row>
    <row r="520" spans="3:3" x14ac:dyDescent="0.25">
      <c r="C520" s="53"/>
    </row>
    <row r="521" spans="3:3" x14ac:dyDescent="0.25">
      <c r="C521" s="53"/>
    </row>
    <row r="522" spans="3:3" x14ac:dyDescent="0.25">
      <c r="C522" s="53"/>
    </row>
    <row r="523" spans="3:3" x14ac:dyDescent="0.25">
      <c r="C523" s="53"/>
    </row>
    <row r="524" spans="3:3" x14ac:dyDescent="0.25">
      <c r="C524" s="53"/>
    </row>
    <row r="525" spans="3:3" x14ac:dyDescent="0.25">
      <c r="C525" s="53"/>
    </row>
    <row r="526" spans="3:3" x14ac:dyDescent="0.25">
      <c r="C526" s="53"/>
    </row>
    <row r="527" spans="3:3" x14ac:dyDescent="0.25">
      <c r="C527" s="53"/>
    </row>
    <row r="528" spans="3:3" x14ac:dyDescent="0.25">
      <c r="C528" s="53"/>
    </row>
    <row r="529" spans="3:3" x14ac:dyDescent="0.25">
      <c r="C529" s="53"/>
    </row>
    <row r="530" spans="3:3" x14ac:dyDescent="0.25">
      <c r="C530" s="53"/>
    </row>
    <row r="531" spans="3:3" x14ac:dyDescent="0.25">
      <c r="C531" s="53"/>
    </row>
    <row r="532" spans="3:3" x14ac:dyDescent="0.25">
      <c r="C532" s="53"/>
    </row>
    <row r="533" spans="3:3" x14ac:dyDescent="0.25">
      <c r="C533" s="53"/>
    </row>
    <row r="534" spans="3:3" x14ac:dyDescent="0.25">
      <c r="C534" s="53"/>
    </row>
    <row r="535" spans="3:3" x14ac:dyDescent="0.25">
      <c r="C535" s="53"/>
    </row>
    <row r="536" spans="3:3" x14ac:dyDescent="0.25">
      <c r="C536" s="53"/>
    </row>
    <row r="537" spans="3:3" x14ac:dyDescent="0.25">
      <c r="C537" s="53"/>
    </row>
    <row r="538" spans="3:3" x14ac:dyDescent="0.25">
      <c r="C538" s="53"/>
    </row>
    <row r="539" spans="3:3" x14ac:dyDescent="0.25">
      <c r="C539" s="53"/>
    </row>
    <row r="540" spans="3:3" x14ac:dyDescent="0.25">
      <c r="C540" s="53"/>
    </row>
    <row r="541" spans="3:3" x14ac:dyDescent="0.25">
      <c r="C541" s="53"/>
    </row>
    <row r="542" spans="3:3" x14ac:dyDescent="0.25">
      <c r="C542" s="53"/>
    </row>
    <row r="543" spans="3:3" x14ac:dyDescent="0.25">
      <c r="C543" s="53"/>
    </row>
    <row r="544" spans="3:3" x14ac:dyDescent="0.25">
      <c r="C544" s="53"/>
    </row>
    <row r="545" spans="3:3" x14ac:dyDescent="0.25">
      <c r="C545" s="53"/>
    </row>
    <row r="546" spans="3:3" x14ac:dyDescent="0.25">
      <c r="C546" s="53"/>
    </row>
    <row r="547" spans="3:3" x14ac:dyDescent="0.25">
      <c r="C547" s="53"/>
    </row>
    <row r="548" spans="3:3" x14ac:dyDescent="0.25">
      <c r="C548" s="53"/>
    </row>
    <row r="549" spans="3:3" x14ac:dyDescent="0.25">
      <c r="C549" s="53"/>
    </row>
    <row r="550" spans="3:3" x14ac:dyDescent="0.25">
      <c r="C550" s="53"/>
    </row>
    <row r="551" spans="3:3" x14ac:dyDescent="0.25">
      <c r="C551" s="53"/>
    </row>
    <row r="552" spans="3:3" x14ac:dyDescent="0.25">
      <c r="C552" s="53"/>
    </row>
    <row r="553" spans="3:3" x14ac:dyDescent="0.25">
      <c r="C553" s="53"/>
    </row>
    <row r="554" spans="3:3" x14ac:dyDescent="0.25">
      <c r="C554" s="53"/>
    </row>
  </sheetData>
  <mergeCells count="50">
    <mergeCell ref="L32:L34"/>
    <mergeCell ref="M32:O32"/>
    <mergeCell ref="B23:O23"/>
    <mergeCell ref="B24:O24"/>
    <mergeCell ref="B25:O25"/>
    <mergeCell ref="B26:O26"/>
    <mergeCell ref="B27:O27"/>
    <mergeCell ref="B28:O28"/>
    <mergeCell ref="B119:O119"/>
    <mergeCell ref="B61:O61"/>
    <mergeCell ref="B65:O65"/>
    <mergeCell ref="B102:O102"/>
    <mergeCell ref="E32:G32"/>
    <mergeCell ref="K33:K34"/>
    <mergeCell ref="M33:N33"/>
    <mergeCell ref="I33:J33"/>
    <mergeCell ref="B35:O35"/>
    <mergeCell ref="B48:O48"/>
    <mergeCell ref="E33:F33"/>
    <mergeCell ref="O33:O34"/>
    <mergeCell ref="H32:H34"/>
    <mergeCell ref="D32:D34"/>
    <mergeCell ref="G33:G34"/>
    <mergeCell ref="I32:K32"/>
    <mergeCell ref="A32:A34"/>
    <mergeCell ref="B32:B34"/>
    <mergeCell ref="A30:O30"/>
    <mergeCell ref="C32:C34"/>
    <mergeCell ref="B5:O5"/>
    <mergeCell ref="B6:O6"/>
    <mergeCell ref="B7:O7"/>
    <mergeCell ref="B8:O8"/>
    <mergeCell ref="B9:O9"/>
    <mergeCell ref="B10:O10"/>
    <mergeCell ref="B11:O11"/>
    <mergeCell ref="B12:O12"/>
    <mergeCell ref="B13:O13"/>
    <mergeCell ref="B14:O14"/>
    <mergeCell ref="B15:O15"/>
    <mergeCell ref="B16:O16"/>
    <mergeCell ref="B1:O1"/>
    <mergeCell ref="B2:O2"/>
    <mergeCell ref="B3:O3"/>
    <mergeCell ref="B4:O4"/>
    <mergeCell ref="B17:O17"/>
    <mergeCell ref="B18:O18"/>
    <mergeCell ref="B19:O19"/>
    <mergeCell ref="B20:O20"/>
    <mergeCell ref="B21:O21"/>
    <mergeCell ref="B22:O22"/>
  </mergeCells>
  <pageMargins left="1.1811023622047245" right="0.39370078740157483" top="0.78740157480314965" bottom="0.51181102362204722" header="0.31496062992125984" footer="0.31496062992125984"/>
  <pageSetup paperSize="9" scale="51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13</vt:i4>
      </vt:variant>
      <vt:variant>
        <vt:lpstr>Įvardinti diapazonai</vt:lpstr>
      </vt:variant>
      <vt:variant>
        <vt:i4>6</vt:i4>
      </vt:variant>
    </vt:vector>
  </HeadingPairs>
  <TitlesOfParts>
    <vt:vector size="19" baseType="lpstr">
      <vt:lpstr>1 pr._pajamos</vt:lpstr>
      <vt:lpstr>2 pr._pajamos pagal rūšis</vt:lpstr>
      <vt:lpstr>3 pr._asignavimų suvestinė</vt:lpstr>
      <vt:lpstr>4 pr._savarankiškos f-jos</vt:lpstr>
      <vt:lpstr>5 pr._valstybinės f-jos</vt:lpstr>
      <vt:lpstr>6 pr._mokinio krepšelis</vt:lpstr>
      <vt:lpstr>7 pr._kita dotacija</vt:lpstr>
      <vt:lpstr>8 pr._aplinkos apsaugos s. p.</vt:lpstr>
      <vt:lpstr>9 pr._įstaigų pajamos</vt:lpstr>
      <vt:lpstr>10 pr._skolintos lėšos</vt:lpstr>
      <vt:lpstr>10 pr. 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ŠAULYTĖ SKAIRIENĖ Dalia</cp:lastModifiedBy>
  <cp:lastPrinted>2017-12-04T09:45:28Z</cp:lastPrinted>
  <dcterms:created xsi:type="dcterms:W3CDTF">2007-01-10T08:42:24Z</dcterms:created>
  <dcterms:modified xsi:type="dcterms:W3CDTF">2017-12-12T08:20:44Z</dcterms:modified>
</cp:coreProperties>
</file>