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4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pr._pajamos'!$8:$8</definedName>
    <definedName name="_xlnm.Print_Titles" localSheetId="1">'2 pr._pajamos pagal rūšis'!$8:$10</definedName>
    <definedName name="_xlnm.Print_Titles" localSheetId="2">'3 pr._asignavimų suvestinė'!$8:$10</definedName>
    <definedName name="_xlnm.Print_Titles" localSheetId="3">'4 pr._savarankiškos f-jos'!$8:$10</definedName>
    <definedName name="_xlnm.Print_Titles" localSheetId="6">'7 pr._kita dotacija'!$8:$10</definedName>
    <definedName name="_xlnm.Print_Titles" localSheetId="8">'9 pr._įstaigų pajamos'!$24:$26</definedName>
  </definedNames>
  <calcPr calcId="145621"/>
</workbook>
</file>

<file path=xl/calcChain.xml><?xml version="1.0" encoding="utf-8"?>
<calcChain xmlns="http://schemas.openxmlformats.org/spreadsheetml/2006/main">
  <c r="P39" i="10" l="1"/>
  <c r="P38" i="10"/>
  <c r="P37" i="10"/>
  <c r="P36" i="10"/>
  <c r="P35" i="10"/>
  <c r="P34" i="10"/>
  <c r="P33" i="10"/>
  <c r="P32" i="10"/>
  <c r="P31" i="10"/>
  <c r="P30" i="10"/>
  <c r="P40" i="10" s="1"/>
  <c r="N25" i="10"/>
  <c r="M25" i="10"/>
  <c r="L25" i="10"/>
  <c r="K25" i="10"/>
  <c r="J25" i="10"/>
  <c r="I25" i="10"/>
  <c r="H25" i="10"/>
  <c r="G25" i="10"/>
  <c r="F25" i="10"/>
  <c r="E25" i="10"/>
  <c r="D25" i="10"/>
  <c r="C25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N19" i="10"/>
  <c r="N26" i="10" s="1"/>
  <c r="M19" i="10"/>
  <c r="M26" i="10" s="1"/>
  <c r="L19" i="10"/>
  <c r="L26" i="10" s="1"/>
  <c r="K19" i="10"/>
  <c r="K26" i="10" s="1"/>
  <c r="P42" i="10" s="1"/>
  <c r="J19" i="10"/>
  <c r="J26" i="10" s="1"/>
  <c r="I19" i="10"/>
  <c r="I26" i="10" s="1"/>
  <c r="H19" i="10"/>
  <c r="H26" i="10" s="1"/>
  <c r="G19" i="10"/>
  <c r="G26" i="10" s="1"/>
  <c r="F19" i="10"/>
  <c r="F26" i="10" s="1"/>
  <c r="E19" i="10"/>
  <c r="E26" i="10" s="1"/>
  <c r="D19" i="10"/>
  <c r="D26" i="10" s="1"/>
  <c r="C19" i="10"/>
  <c r="C26" i="10" s="1"/>
  <c r="Q57" i="8"/>
  <c r="Q56" i="8"/>
  <c r="Q55" i="8"/>
  <c r="K52" i="8"/>
  <c r="J52" i="8"/>
  <c r="I52" i="8"/>
  <c r="H52" i="8"/>
  <c r="G52" i="8"/>
  <c r="F52" i="8"/>
  <c r="E52" i="8"/>
  <c r="O51" i="8"/>
  <c r="O52" i="8" s="1"/>
  <c r="N51" i="8"/>
  <c r="N52" i="8" s="1"/>
  <c r="M51" i="8"/>
  <c r="M52" i="8" s="1"/>
  <c r="L51" i="8"/>
  <c r="Q64" i="8" s="1"/>
  <c r="H51" i="8"/>
  <c r="D51" i="8"/>
  <c r="D52" i="8" s="1"/>
  <c r="K49" i="8"/>
  <c r="J49" i="8"/>
  <c r="I49" i="8"/>
  <c r="H49" i="8"/>
  <c r="G49" i="8"/>
  <c r="F49" i="8"/>
  <c r="E49" i="8"/>
  <c r="O48" i="8"/>
  <c r="N48" i="8"/>
  <c r="M48" i="8"/>
  <c r="L48" i="8"/>
  <c r="L49" i="8" s="1"/>
  <c r="H48" i="8"/>
  <c r="D48" i="8"/>
  <c r="O47" i="8"/>
  <c r="O49" i="8" s="1"/>
  <c r="N47" i="8"/>
  <c r="N49" i="8" s="1"/>
  <c r="M47" i="8"/>
  <c r="M49" i="8" s="1"/>
  <c r="L47" i="8"/>
  <c r="H47" i="8"/>
  <c r="D47" i="8"/>
  <c r="D49" i="8" s="1"/>
  <c r="K45" i="8"/>
  <c r="J45" i="8"/>
  <c r="I45" i="8"/>
  <c r="H45" i="8"/>
  <c r="G45" i="8"/>
  <c r="F45" i="8"/>
  <c r="E45" i="8"/>
  <c r="D45" i="8"/>
  <c r="O44" i="8"/>
  <c r="O45" i="8" s="1"/>
  <c r="N44" i="8"/>
  <c r="N45" i="8" s="1"/>
  <c r="M44" i="8"/>
  <c r="M45" i="8" s="1"/>
  <c r="L44" i="8"/>
  <c r="L45" i="8" s="1"/>
  <c r="H44" i="8"/>
  <c r="D44" i="8"/>
  <c r="K42" i="8"/>
  <c r="J42" i="8"/>
  <c r="I42" i="8"/>
  <c r="H42" i="8"/>
  <c r="G42" i="8"/>
  <c r="F42" i="8"/>
  <c r="E42" i="8"/>
  <c r="O41" i="8"/>
  <c r="O42" i="8" s="1"/>
  <c r="N41" i="8"/>
  <c r="N42" i="8" s="1"/>
  <c r="M41" i="8"/>
  <c r="M42" i="8" s="1"/>
  <c r="L41" i="8"/>
  <c r="Q63" i="8" s="1"/>
  <c r="H41" i="8"/>
  <c r="D41" i="8"/>
  <c r="D42" i="8" s="1"/>
  <c r="K39" i="8"/>
  <c r="J39" i="8"/>
  <c r="I39" i="8"/>
  <c r="H39" i="8"/>
  <c r="G39" i="8"/>
  <c r="F39" i="8"/>
  <c r="E39" i="8"/>
  <c r="D39" i="8"/>
  <c r="O38" i="8"/>
  <c r="O39" i="8" s="1"/>
  <c r="N38" i="8"/>
  <c r="N39" i="8" s="1"/>
  <c r="M38" i="8"/>
  <c r="M39" i="8" s="1"/>
  <c r="L38" i="8"/>
  <c r="Q61" i="8" s="1"/>
  <c r="H38" i="8"/>
  <c r="D38" i="8"/>
  <c r="O35" i="8"/>
  <c r="N35" i="8"/>
  <c r="M35" i="8"/>
  <c r="L35" i="8"/>
  <c r="H35" i="8"/>
  <c r="D35" i="8"/>
  <c r="O34" i="8"/>
  <c r="N34" i="8"/>
  <c r="M34" i="8"/>
  <c r="L34" i="8"/>
  <c r="Q60" i="8" s="1"/>
  <c r="H34" i="8"/>
  <c r="D34" i="8"/>
  <c r="O33" i="8"/>
  <c r="N33" i="8"/>
  <c r="M33" i="8"/>
  <c r="L33" i="8"/>
  <c r="Q59" i="8" s="1"/>
  <c r="H33" i="8"/>
  <c r="D33" i="8"/>
  <c r="O32" i="8"/>
  <c r="N32" i="8"/>
  <c r="M32" i="8"/>
  <c r="L32" i="8"/>
  <c r="Q58" i="8" s="1"/>
  <c r="H32" i="8"/>
  <c r="D32" i="8"/>
  <c r="O31" i="8"/>
  <c r="O36" i="8" s="1"/>
  <c r="N31" i="8"/>
  <c r="N36" i="8" s="1"/>
  <c r="M31" i="8"/>
  <c r="M36" i="8" s="1"/>
  <c r="K31" i="8"/>
  <c r="K36" i="8" s="1"/>
  <c r="J31" i="8"/>
  <c r="J36" i="8" s="1"/>
  <c r="I31" i="8"/>
  <c r="I36" i="8" s="1"/>
  <c r="H31" i="8"/>
  <c r="H36" i="8" s="1"/>
  <c r="G31" i="8"/>
  <c r="G36" i="8" s="1"/>
  <c r="F31" i="8"/>
  <c r="F36" i="8" s="1"/>
  <c r="E31" i="8"/>
  <c r="E36" i="8" s="1"/>
  <c r="D31" i="8"/>
  <c r="D36" i="8" s="1"/>
  <c r="K29" i="8"/>
  <c r="K53" i="8" s="1"/>
  <c r="J29" i="8"/>
  <c r="J53" i="8" s="1"/>
  <c r="I29" i="8"/>
  <c r="I53" i="8" s="1"/>
  <c r="H29" i="8"/>
  <c r="H53" i="8" s="1"/>
  <c r="G29" i="8"/>
  <c r="G53" i="8" s="1"/>
  <c r="F29" i="8"/>
  <c r="F53" i="8" s="1"/>
  <c r="E29" i="8"/>
  <c r="E53" i="8" s="1"/>
  <c r="O28" i="8"/>
  <c r="O29" i="8" s="1"/>
  <c r="N28" i="8"/>
  <c r="N29" i="8" s="1"/>
  <c r="M28" i="8"/>
  <c r="M29" i="8" s="1"/>
  <c r="L28" i="8"/>
  <c r="Q62" i="8" s="1"/>
  <c r="H28" i="8"/>
  <c r="D28" i="8"/>
  <c r="Q126" i="7"/>
  <c r="Q125" i="7"/>
  <c r="Q123" i="7"/>
  <c r="R120" i="7"/>
  <c r="R119" i="7"/>
  <c r="K119" i="7"/>
  <c r="J119" i="7"/>
  <c r="I119" i="7"/>
  <c r="G119" i="7"/>
  <c r="F119" i="7"/>
  <c r="E119" i="7"/>
  <c r="R118" i="7"/>
  <c r="O118" i="7"/>
  <c r="N118" i="7"/>
  <c r="M118" i="7"/>
  <c r="L118" i="7" s="1"/>
  <c r="H118" i="7"/>
  <c r="D118" i="7"/>
  <c r="R117" i="7"/>
  <c r="O117" i="7"/>
  <c r="N117" i="7"/>
  <c r="M117" i="7"/>
  <c r="L117" i="7"/>
  <c r="H117" i="7"/>
  <c r="D117" i="7"/>
  <c r="R116" i="7"/>
  <c r="O116" i="7"/>
  <c r="N116" i="7"/>
  <c r="M116" i="7"/>
  <c r="L116" i="7" s="1"/>
  <c r="H116" i="7"/>
  <c r="H119" i="7" s="1"/>
  <c r="D116" i="7"/>
  <c r="R115" i="7"/>
  <c r="O115" i="7"/>
  <c r="N115" i="7"/>
  <c r="N119" i="7" s="1"/>
  <c r="M115" i="7"/>
  <c r="L115" i="7"/>
  <c r="H115" i="7"/>
  <c r="D115" i="7"/>
  <c r="D119" i="7" s="1"/>
  <c r="R114" i="7"/>
  <c r="O114" i="7"/>
  <c r="O119" i="7" s="1"/>
  <c r="N114" i="7"/>
  <c r="M114" i="7"/>
  <c r="M119" i="7" s="1"/>
  <c r="H114" i="7"/>
  <c r="D114" i="7"/>
  <c r="R113" i="7"/>
  <c r="R112" i="7"/>
  <c r="K112" i="7"/>
  <c r="J112" i="7"/>
  <c r="I112" i="7"/>
  <c r="G112" i="7"/>
  <c r="F112" i="7"/>
  <c r="E112" i="7"/>
  <c r="R111" i="7"/>
  <c r="O111" i="7"/>
  <c r="N111" i="7"/>
  <c r="M111" i="7"/>
  <c r="L111" i="7"/>
  <c r="H111" i="7"/>
  <c r="D111" i="7"/>
  <c r="R110" i="7"/>
  <c r="O110" i="7"/>
  <c r="N110" i="7"/>
  <c r="M110" i="7"/>
  <c r="L110" i="7" s="1"/>
  <c r="H110" i="7"/>
  <c r="D110" i="7"/>
  <c r="R109" i="7"/>
  <c r="O109" i="7"/>
  <c r="N109" i="7"/>
  <c r="M109" i="7"/>
  <c r="L109" i="7"/>
  <c r="H109" i="7"/>
  <c r="D109" i="7"/>
  <c r="R108" i="7"/>
  <c r="O108" i="7"/>
  <c r="N108" i="7"/>
  <c r="M108" i="7"/>
  <c r="L108" i="7" s="1"/>
  <c r="H108" i="7"/>
  <c r="D108" i="7"/>
  <c r="R107" i="7"/>
  <c r="O107" i="7"/>
  <c r="N107" i="7"/>
  <c r="M107" i="7"/>
  <c r="L107" i="7"/>
  <c r="H107" i="7"/>
  <c r="D107" i="7"/>
  <c r="R106" i="7"/>
  <c r="O106" i="7"/>
  <c r="N106" i="7"/>
  <c r="M106" i="7"/>
  <c r="L106" i="7" s="1"/>
  <c r="H106" i="7"/>
  <c r="D106" i="7"/>
  <c r="R105" i="7"/>
  <c r="O105" i="7"/>
  <c r="N105" i="7"/>
  <c r="M105" i="7"/>
  <c r="L105" i="7"/>
  <c r="H105" i="7"/>
  <c r="D105" i="7"/>
  <c r="R104" i="7"/>
  <c r="O104" i="7"/>
  <c r="N104" i="7"/>
  <c r="M104" i="7"/>
  <c r="L104" i="7" s="1"/>
  <c r="H104" i="7"/>
  <c r="D104" i="7"/>
  <c r="R103" i="7"/>
  <c r="O103" i="7"/>
  <c r="N103" i="7"/>
  <c r="M103" i="7"/>
  <c r="L103" i="7"/>
  <c r="H103" i="7"/>
  <c r="D103" i="7"/>
  <c r="R102" i="7"/>
  <c r="O102" i="7"/>
  <c r="N102" i="7"/>
  <c r="M102" i="7"/>
  <c r="L102" i="7" s="1"/>
  <c r="H102" i="7"/>
  <c r="D102" i="7"/>
  <c r="R101" i="7"/>
  <c r="O101" i="7"/>
  <c r="N101" i="7"/>
  <c r="M101" i="7"/>
  <c r="L101" i="7"/>
  <c r="H101" i="7"/>
  <c r="D101" i="7"/>
  <c r="R100" i="7"/>
  <c r="O100" i="7"/>
  <c r="N100" i="7"/>
  <c r="M100" i="7"/>
  <c r="L100" i="7" s="1"/>
  <c r="H100" i="7"/>
  <c r="D100" i="7"/>
  <c r="R99" i="7"/>
  <c r="O99" i="7"/>
  <c r="N99" i="7"/>
  <c r="M99" i="7"/>
  <c r="L99" i="7"/>
  <c r="H99" i="7"/>
  <c r="D99" i="7"/>
  <c r="R98" i="7"/>
  <c r="O98" i="7"/>
  <c r="O112" i="7" s="1"/>
  <c r="N98" i="7"/>
  <c r="N112" i="7" s="1"/>
  <c r="M98" i="7"/>
  <c r="M112" i="7" s="1"/>
  <c r="H98" i="7"/>
  <c r="H112" i="7" s="1"/>
  <c r="D98" i="7"/>
  <c r="D112" i="7" s="1"/>
  <c r="R97" i="7"/>
  <c r="R96" i="7"/>
  <c r="K96" i="7"/>
  <c r="J96" i="7"/>
  <c r="I96" i="7"/>
  <c r="G96" i="7"/>
  <c r="F96" i="7"/>
  <c r="E96" i="7"/>
  <c r="R95" i="7"/>
  <c r="O95" i="7"/>
  <c r="N95" i="7"/>
  <c r="M95" i="7"/>
  <c r="L95" i="7"/>
  <c r="H95" i="7"/>
  <c r="D95" i="7"/>
  <c r="R94" i="7"/>
  <c r="O94" i="7"/>
  <c r="N94" i="7"/>
  <c r="M94" i="7"/>
  <c r="L94" i="7" s="1"/>
  <c r="H94" i="7"/>
  <c r="D94" i="7"/>
  <c r="R93" i="7"/>
  <c r="O93" i="7"/>
  <c r="N93" i="7"/>
  <c r="M93" i="7"/>
  <c r="L93" i="7"/>
  <c r="H93" i="7"/>
  <c r="D93" i="7"/>
  <c r="R92" i="7"/>
  <c r="O92" i="7"/>
  <c r="N92" i="7"/>
  <c r="M92" i="7"/>
  <c r="L92" i="7" s="1"/>
  <c r="H92" i="7"/>
  <c r="D92" i="7"/>
  <c r="R91" i="7"/>
  <c r="O91" i="7"/>
  <c r="N91" i="7"/>
  <c r="M91" i="7"/>
  <c r="L91" i="7"/>
  <c r="H91" i="7"/>
  <c r="D91" i="7"/>
  <c r="R90" i="7"/>
  <c r="O90" i="7"/>
  <c r="N90" i="7"/>
  <c r="M90" i="7"/>
  <c r="L90" i="7" s="1"/>
  <c r="H90" i="7"/>
  <c r="D90" i="7"/>
  <c r="R89" i="7"/>
  <c r="O89" i="7"/>
  <c r="N89" i="7"/>
  <c r="M89" i="7"/>
  <c r="L89" i="7"/>
  <c r="H89" i="7"/>
  <c r="D89" i="7"/>
  <c r="R88" i="7"/>
  <c r="O88" i="7"/>
  <c r="N88" i="7"/>
  <c r="M88" i="7"/>
  <c r="L88" i="7" s="1"/>
  <c r="H88" i="7"/>
  <c r="D88" i="7"/>
  <c r="R87" i="7"/>
  <c r="O87" i="7"/>
  <c r="N87" i="7"/>
  <c r="M87" i="7"/>
  <c r="L87" i="7"/>
  <c r="H87" i="7"/>
  <c r="D87" i="7"/>
  <c r="R86" i="7"/>
  <c r="O86" i="7"/>
  <c r="N86" i="7"/>
  <c r="M86" i="7"/>
  <c r="L86" i="7" s="1"/>
  <c r="H86" i="7"/>
  <c r="D86" i="7"/>
  <c r="R85" i="7"/>
  <c r="O85" i="7"/>
  <c r="N85" i="7"/>
  <c r="M85" i="7"/>
  <c r="L85" i="7"/>
  <c r="H85" i="7"/>
  <c r="D85" i="7"/>
  <c r="R84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/>
  <c r="H71" i="7"/>
  <c r="D71" i="7"/>
  <c r="R70" i="7"/>
  <c r="O70" i="7"/>
  <c r="N70" i="7"/>
  <c r="M70" i="7"/>
  <c r="L70" i="7" s="1"/>
  <c r="H70" i="7"/>
  <c r="D70" i="7"/>
  <c r="R69" i="7"/>
  <c r="O69" i="7"/>
  <c r="N69" i="7"/>
  <c r="M69" i="7"/>
  <c r="L69" i="7"/>
  <c r="H69" i="7"/>
  <c r="D69" i="7"/>
  <c r="R68" i="7"/>
  <c r="O68" i="7"/>
  <c r="N68" i="7"/>
  <c r="M68" i="7"/>
  <c r="L68" i="7" s="1"/>
  <c r="H68" i="7"/>
  <c r="D68" i="7"/>
  <c r="R67" i="7"/>
  <c r="O67" i="7"/>
  <c r="N67" i="7"/>
  <c r="M67" i="7"/>
  <c r="L67" i="7"/>
  <c r="H67" i="7"/>
  <c r="D67" i="7"/>
  <c r="R66" i="7"/>
  <c r="O66" i="7"/>
  <c r="N66" i="7"/>
  <c r="M66" i="7"/>
  <c r="L66" i="7" s="1"/>
  <c r="H66" i="7"/>
  <c r="D66" i="7"/>
  <c r="R65" i="7"/>
  <c r="O65" i="7"/>
  <c r="N65" i="7"/>
  <c r="M65" i="7"/>
  <c r="L65" i="7"/>
  <c r="H65" i="7"/>
  <c r="D65" i="7"/>
  <c r="R64" i="7"/>
  <c r="O64" i="7"/>
  <c r="N64" i="7"/>
  <c r="M64" i="7"/>
  <c r="L64" i="7" s="1"/>
  <c r="H64" i="7"/>
  <c r="D64" i="7"/>
  <c r="R63" i="7"/>
  <c r="O63" i="7"/>
  <c r="N63" i="7"/>
  <c r="M63" i="7"/>
  <c r="L63" i="7"/>
  <c r="H63" i="7"/>
  <c r="D63" i="7"/>
  <c r="R62" i="7"/>
  <c r="O62" i="7"/>
  <c r="O96" i="7" s="1"/>
  <c r="N62" i="7"/>
  <c r="N96" i="7" s="1"/>
  <c r="M62" i="7"/>
  <c r="M96" i="7" s="1"/>
  <c r="H62" i="7"/>
  <c r="H96" i="7" s="1"/>
  <c r="D62" i="7"/>
  <c r="D96" i="7" s="1"/>
  <c r="R61" i="7"/>
  <c r="R60" i="7"/>
  <c r="K60" i="7"/>
  <c r="J60" i="7"/>
  <c r="I60" i="7"/>
  <c r="G60" i="7"/>
  <c r="F60" i="7"/>
  <c r="E60" i="7"/>
  <c r="R59" i="7"/>
  <c r="O59" i="7"/>
  <c r="N59" i="7"/>
  <c r="M59" i="7"/>
  <c r="L59" i="7"/>
  <c r="H59" i="7"/>
  <c r="D59" i="7"/>
  <c r="R58" i="7"/>
  <c r="O58" i="7"/>
  <c r="O60" i="7" s="1"/>
  <c r="N58" i="7"/>
  <c r="N60" i="7" s="1"/>
  <c r="M58" i="7"/>
  <c r="M60" i="7" s="1"/>
  <c r="H58" i="7"/>
  <c r="H60" i="7" s="1"/>
  <c r="D58" i="7"/>
  <c r="D60" i="7" s="1"/>
  <c r="R57" i="7"/>
  <c r="R56" i="7"/>
  <c r="K56" i="7"/>
  <c r="K120" i="7" s="1"/>
  <c r="J56" i="7"/>
  <c r="I56" i="7"/>
  <c r="I120" i="7" s="1"/>
  <c r="G56" i="7"/>
  <c r="G120" i="7" s="1"/>
  <c r="F56" i="7"/>
  <c r="E56" i="7"/>
  <c r="E120" i="7" s="1"/>
  <c r="R55" i="7"/>
  <c r="O55" i="7"/>
  <c r="N55" i="7"/>
  <c r="M55" i="7"/>
  <c r="L55" i="7"/>
  <c r="H55" i="7"/>
  <c r="D55" i="7"/>
  <c r="R54" i="7"/>
  <c r="O54" i="7"/>
  <c r="N54" i="7"/>
  <c r="M54" i="7"/>
  <c r="L54" i="7" s="1"/>
  <c r="H54" i="7"/>
  <c r="D54" i="7"/>
  <c r="R53" i="7"/>
  <c r="O53" i="7"/>
  <c r="N53" i="7"/>
  <c r="M53" i="7"/>
  <c r="L53" i="7"/>
  <c r="H53" i="7"/>
  <c r="D53" i="7"/>
  <c r="R52" i="7"/>
  <c r="O52" i="7"/>
  <c r="N52" i="7"/>
  <c r="M52" i="7"/>
  <c r="L52" i="7" s="1"/>
  <c r="H52" i="7"/>
  <c r="D52" i="7"/>
  <c r="R51" i="7"/>
  <c r="O51" i="7"/>
  <c r="N51" i="7"/>
  <c r="M51" i="7"/>
  <c r="L51" i="7"/>
  <c r="H51" i="7"/>
  <c r="D51" i="7"/>
  <c r="R50" i="7"/>
  <c r="O50" i="7"/>
  <c r="N50" i="7"/>
  <c r="M50" i="7"/>
  <c r="L50" i="7" s="1"/>
  <c r="H50" i="7"/>
  <c r="D50" i="7"/>
  <c r="R49" i="7"/>
  <c r="O49" i="7"/>
  <c r="N49" i="7"/>
  <c r="M49" i="7"/>
  <c r="L49" i="7"/>
  <c r="H49" i="7"/>
  <c r="D49" i="7"/>
  <c r="R48" i="7"/>
  <c r="O48" i="7"/>
  <c r="N48" i="7"/>
  <c r="M48" i="7"/>
  <c r="L48" i="7" s="1"/>
  <c r="H48" i="7"/>
  <c r="D48" i="7"/>
  <c r="R47" i="7"/>
  <c r="O47" i="7"/>
  <c r="N47" i="7"/>
  <c r="M47" i="7"/>
  <c r="L47" i="7"/>
  <c r="H47" i="7"/>
  <c r="D47" i="7"/>
  <c r="R46" i="7"/>
  <c r="O46" i="7"/>
  <c r="O56" i="7" s="1"/>
  <c r="N46" i="7"/>
  <c r="M46" i="7"/>
  <c r="M56" i="7" s="1"/>
  <c r="H46" i="7"/>
  <c r="D46" i="7"/>
  <c r="R45" i="7"/>
  <c r="O45" i="7"/>
  <c r="N45" i="7"/>
  <c r="N56" i="7" s="1"/>
  <c r="M45" i="7"/>
  <c r="L45" i="7"/>
  <c r="H45" i="7"/>
  <c r="H56" i="7" s="1"/>
  <c r="D45" i="7"/>
  <c r="D56" i="7" s="1"/>
  <c r="R44" i="7"/>
  <c r="R43" i="7"/>
  <c r="K43" i="7"/>
  <c r="J43" i="7"/>
  <c r="J120" i="7" s="1"/>
  <c r="I43" i="7"/>
  <c r="G43" i="7"/>
  <c r="F43" i="7"/>
  <c r="F120" i="7" s="1"/>
  <c r="E43" i="7"/>
  <c r="R42" i="7"/>
  <c r="O42" i="7"/>
  <c r="N42" i="7"/>
  <c r="M42" i="7"/>
  <c r="L42" i="7" s="1"/>
  <c r="Q124" i="7" s="1"/>
  <c r="H42" i="7"/>
  <c r="D42" i="7"/>
  <c r="R41" i="7"/>
  <c r="O41" i="7"/>
  <c r="N41" i="7"/>
  <c r="M41" i="7"/>
  <c r="L41" i="7"/>
  <c r="H41" i="7"/>
  <c r="D41" i="7"/>
  <c r="R40" i="7"/>
  <c r="O40" i="7"/>
  <c r="N40" i="7"/>
  <c r="M40" i="7"/>
  <c r="L40" i="7" s="1"/>
  <c r="H40" i="7"/>
  <c r="D40" i="7"/>
  <c r="R39" i="7"/>
  <c r="O39" i="7"/>
  <c r="N39" i="7"/>
  <c r="M39" i="7"/>
  <c r="L39" i="7"/>
  <c r="H39" i="7"/>
  <c r="D39" i="7"/>
  <c r="R38" i="7"/>
  <c r="O38" i="7"/>
  <c r="N38" i="7"/>
  <c r="M38" i="7"/>
  <c r="L38" i="7" s="1"/>
  <c r="H38" i="7"/>
  <c r="D38" i="7"/>
  <c r="R37" i="7"/>
  <c r="O37" i="7"/>
  <c r="N37" i="7"/>
  <c r="M37" i="7"/>
  <c r="L37" i="7"/>
  <c r="H37" i="7"/>
  <c r="D37" i="7"/>
  <c r="R36" i="7"/>
  <c r="O36" i="7"/>
  <c r="N36" i="7"/>
  <c r="M36" i="7"/>
  <c r="L36" i="7" s="1"/>
  <c r="H36" i="7"/>
  <c r="H43" i="7" s="1"/>
  <c r="H120" i="7" s="1"/>
  <c r="D36" i="7"/>
  <c r="R35" i="7"/>
  <c r="O35" i="7"/>
  <c r="N35" i="7"/>
  <c r="M35" i="7"/>
  <c r="L35" i="7"/>
  <c r="H35" i="7"/>
  <c r="D35" i="7"/>
  <c r="D43" i="7" s="1"/>
  <c r="D120" i="7" s="1"/>
  <c r="R34" i="7"/>
  <c r="O34" i="7"/>
  <c r="N34" i="7"/>
  <c r="M34" i="7"/>
  <c r="L34" i="7" s="1"/>
  <c r="H34" i="7"/>
  <c r="D34" i="7"/>
  <c r="R33" i="7"/>
  <c r="O33" i="7"/>
  <c r="N33" i="7"/>
  <c r="M33" i="7"/>
  <c r="L33" i="7"/>
  <c r="H33" i="7"/>
  <c r="D33" i="7"/>
  <c r="R32" i="7"/>
  <c r="Q32" i="7"/>
  <c r="O32" i="7"/>
  <c r="O43" i="7" s="1"/>
  <c r="O120" i="7" s="1"/>
  <c r="N32" i="7"/>
  <c r="N43" i="7" s="1"/>
  <c r="M32" i="7"/>
  <c r="M43" i="7" s="1"/>
  <c r="M120" i="7" s="1"/>
  <c r="L32" i="7"/>
  <c r="H32" i="7"/>
  <c r="D32" i="7"/>
  <c r="S348" i="4"/>
  <c r="S347" i="4"/>
  <c r="K345" i="4"/>
  <c r="J345" i="4"/>
  <c r="I345" i="4"/>
  <c r="G345" i="4"/>
  <c r="F345" i="4"/>
  <c r="E345" i="4"/>
  <c r="D345" i="4"/>
  <c r="K344" i="4"/>
  <c r="J344" i="4"/>
  <c r="I344" i="4"/>
  <c r="H344" i="4"/>
  <c r="G344" i="4"/>
  <c r="F344" i="4"/>
  <c r="E344" i="4"/>
  <c r="D344" i="4"/>
  <c r="K343" i="4"/>
  <c r="J343" i="4"/>
  <c r="I343" i="4"/>
  <c r="H343" i="4"/>
  <c r="G343" i="4"/>
  <c r="F343" i="4"/>
  <c r="E343" i="4"/>
  <c r="D343" i="4"/>
  <c r="K342" i="4"/>
  <c r="J342" i="4"/>
  <c r="I342" i="4"/>
  <c r="H342" i="4"/>
  <c r="G342" i="4"/>
  <c r="F342" i="4"/>
  <c r="E342" i="4"/>
  <c r="D342" i="4"/>
  <c r="K341" i="4"/>
  <c r="J341" i="4"/>
  <c r="I341" i="4"/>
  <c r="H341" i="4"/>
  <c r="G341" i="4"/>
  <c r="F341" i="4"/>
  <c r="E341" i="4"/>
  <c r="D341" i="4"/>
  <c r="H339" i="4"/>
  <c r="F339" i="4"/>
  <c r="E339" i="4"/>
  <c r="M338" i="4"/>
  <c r="K338" i="4"/>
  <c r="J338" i="4"/>
  <c r="I338" i="4"/>
  <c r="H338" i="4"/>
  <c r="G338" i="4"/>
  <c r="F338" i="4"/>
  <c r="E338" i="4"/>
  <c r="D338" i="4"/>
  <c r="L337" i="4"/>
  <c r="H337" i="4"/>
  <c r="D337" i="4"/>
  <c r="K336" i="4"/>
  <c r="J336" i="4"/>
  <c r="I336" i="4"/>
  <c r="H336" i="4" s="1"/>
  <c r="G336" i="4"/>
  <c r="F336" i="4"/>
  <c r="E336" i="4"/>
  <c r="D336" i="4" s="1"/>
  <c r="K335" i="4"/>
  <c r="J335" i="4"/>
  <c r="I335" i="4"/>
  <c r="G335" i="4"/>
  <c r="F335" i="4"/>
  <c r="E335" i="4"/>
  <c r="K334" i="4"/>
  <c r="J334" i="4"/>
  <c r="I334" i="4"/>
  <c r="G334" i="4"/>
  <c r="F334" i="4"/>
  <c r="E334" i="4"/>
  <c r="K333" i="4"/>
  <c r="J333" i="4"/>
  <c r="I333" i="4"/>
  <c r="G333" i="4"/>
  <c r="F333" i="4"/>
  <c r="E333" i="4"/>
  <c r="J332" i="4"/>
  <c r="I332" i="4"/>
  <c r="H332" i="4" s="1"/>
  <c r="F332" i="4"/>
  <c r="E332" i="4"/>
  <c r="D332" i="4"/>
  <c r="U330" i="4"/>
  <c r="T330" i="4"/>
  <c r="S330" i="4"/>
  <c r="R330" i="4"/>
  <c r="Q330" i="4"/>
  <c r="P330" i="4"/>
  <c r="O327" i="4"/>
  <c r="N327" i="4"/>
  <c r="M327" i="4"/>
  <c r="L327" i="4"/>
  <c r="H327" i="4"/>
  <c r="D327" i="4"/>
  <c r="O325" i="4"/>
  <c r="N325" i="4"/>
  <c r="M325" i="4"/>
  <c r="L325" i="4"/>
  <c r="H325" i="4"/>
  <c r="D325" i="4"/>
  <c r="O324" i="4"/>
  <c r="O338" i="4" s="1"/>
  <c r="L338" i="4" s="1"/>
  <c r="N324" i="4"/>
  <c r="N338" i="4" s="1"/>
  <c r="M324" i="4"/>
  <c r="L324" i="4"/>
  <c r="H324" i="4"/>
  <c r="D324" i="4"/>
  <c r="O323" i="4"/>
  <c r="N323" i="4"/>
  <c r="M323" i="4"/>
  <c r="L323" i="4"/>
  <c r="H323" i="4"/>
  <c r="D323" i="4"/>
  <c r="O322" i="4"/>
  <c r="N322" i="4"/>
  <c r="M322" i="4"/>
  <c r="L322" i="4"/>
  <c r="H322" i="4"/>
  <c r="D322" i="4"/>
  <c r="N320" i="4"/>
  <c r="K320" i="4"/>
  <c r="J320" i="4"/>
  <c r="J329" i="4" s="1"/>
  <c r="I320" i="4"/>
  <c r="I329" i="4" s="1"/>
  <c r="H320" i="4"/>
  <c r="G320" i="4"/>
  <c r="O320" i="4" s="1"/>
  <c r="F320" i="4"/>
  <c r="E320" i="4"/>
  <c r="E329" i="4" s="1"/>
  <c r="D320" i="4"/>
  <c r="O319" i="4"/>
  <c r="N319" i="4"/>
  <c r="M319" i="4"/>
  <c r="L319" i="4"/>
  <c r="H319" i="4"/>
  <c r="D319" i="4"/>
  <c r="O318" i="4"/>
  <c r="N318" i="4"/>
  <c r="M318" i="4"/>
  <c r="L318" i="4"/>
  <c r="H318" i="4"/>
  <c r="D318" i="4"/>
  <c r="N316" i="4"/>
  <c r="M316" i="4"/>
  <c r="L316" i="4"/>
  <c r="K316" i="4"/>
  <c r="H316" i="4"/>
  <c r="G316" i="4"/>
  <c r="O316" i="4" s="1"/>
  <c r="D316" i="4"/>
  <c r="O314" i="4"/>
  <c r="N314" i="4"/>
  <c r="M314" i="4"/>
  <c r="L314" i="4"/>
  <c r="H314" i="4"/>
  <c r="D314" i="4"/>
  <c r="O313" i="4"/>
  <c r="N313" i="4"/>
  <c r="M313" i="4"/>
  <c r="L313" i="4"/>
  <c r="H313" i="4"/>
  <c r="D313" i="4"/>
  <c r="O312" i="4"/>
  <c r="O341" i="4" s="1"/>
  <c r="L341" i="4" s="1"/>
  <c r="N312" i="4"/>
  <c r="N341" i="4" s="1"/>
  <c r="M312" i="4"/>
  <c r="M341" i="4" s="1"/>
  <c r="L312" i="4"/>
  <c r="H312" i="4"/>
  <c r="D312" i="4"/>
  <c r="K310" i="4"/>
  <c r="K329" i="4" s="1"/>
  <c r="J310" i="4"/>
  <c r="I310" i="4"/>
  <c r="H310" i="4"/>
  <c r="G310" i="4"/>
  <c r="G329" i="4" s="1"/>
  <c r="F310" i="4"/>
  <c r="E310" i="4"/>
  <c r="M310" i="4" s="1"/>
  <c r="D310" i="4"/>
  <c r="J308" i="4"/>
  <c r="I308" i="4"/>
  <c r="F308" i="4"/>
  <c r="E308" i="4"/>
  <c r="H307" i="4"/>
  <c r="O306" i="4"/>
  <c r="N306" i="4"/>
  <c r="M306" i="4"/>
  <c r="H306" i="4"/>
  <c r="D306" i="4"/>
  <c r="O305" i="4"/>
  <c r="N305" i="4"/>
  <c r="M305" i="4"/>
  <c r="L305" i="4" s="1"/>
  <c r="H305" i="4"/>
  <c r="D305" i="4"/>
  <c r="O304" i="4"/>
  <c r="N304" i="4"/>
  <c r="M304" i="4"/>
  <c r="L304" i="4" s="1"/>
  <c r="H304" i="4"/>
  <c r="D304" i="4"/>
  <c r="N302" i="4"/>
  <c r="M302" i="4"/>
  <c r="K302" i="4"/>
  <c r="H302" i="4" s="1"/>
  <c r="G302" i="4"/>
  <c r="D302" i="4" s="1"/>
  <c r="O301" i="4"/>
  <c r="N301" i="4"/>
  <c r="M301" i="4"/>
  <c r="H301" i="4"/>
  <c r="D301" i="4"/>
  <c r="O300" i="4"/>
  <c r="N300" i="4"/>
  <c r="M300" i="4"/>
  <c r="L300" i="4" s="1"/>
  <c r="H300" i="4"/>
  <c r="D300" i="4"/>
  <c r="N298" i="4"/>
  <c r="M298" i="4"/>
  <c r="K298" i="4"/>
  <c r="H298" i="4" s="1"/>
  <c r="G298" i="4"/>
  <c r="D298" i="4" s="1"/>
  <c r="O297" i="4"/>
  <c r="N297" i="4"/>
  <c r="M297" i="4"/>
  <c r="H297" i="4"/>
  <c r="D297" i="4"/>
  <c r="O296" i="4"/>
  <c r="N296" i="4"/>
  <c r="M296" i="4"/>
  <c r="H296" i="4"/>
  <c r="D296" i="4"/>
  <c r="N294" i="4"/>
  <c r="M294" i="4"/>
  <c r="K294" i="4"/>
  <c r="H294" i="4" s="1"/>
  <c r="G294" i="4"/>
  <c r="D294" i="4" s="1"/>
  <c r="O293" i="4"/>
  <c r="N293" i="4"/>
  <c r="M293" i="4"/>
  <c r="L293" i="4" s="1"/>
  <c r="H293" i="4"/>
  <c r="D293" i="4"/>
  <c r="O292" i="4"/>
  <c r="N292" i="4"/>
  <c r="M292" i="4"/>
  <c r="H292" i="4"/>
  <c r="D292" i="4"/>
  <c r="N290" i="4"/>
  <c r="M290" i="4"/>
  <c r="K290" i="4"/>
  <c r="H290" i="4" s="1"/>
  <c r="G290" i="4"/>
  <c r="D290" i="4" s="1"/>
  <c r="O289" i="4"/>
  <c r="N289" i="4"/>
  <c r="M289" i="4"/>
  <c r="L289" i="4" s="1"/>
  <c r="H289" i="4"/>
  <c r="D289" i="4"/>
  <c r="O288" i="4"/>
  <c r="N288" i="4"/>
  <c r="M288" i="4"/>
  <c r="L288" i="4" s="1"/>
  <c r="H288" i="4"/>
  <c r="D288" i="4"/>
  <c r="N286" i="4"/>
  <c r="M286" i="4"/>
  <c r="K286" i="4"/>
  <c r="H286" i="4" s="1"/>
  <c r="G286" i="4"/>
  <c r="D286" i="4" s="1"/>
  <c r="O285" i="4"/>
  <c r="N285" i="4"/>
  <c r="M285" i="4"/>
  <c r="H285" i="4"/>
  <c r="D285" i="4"/>
  <c r="O284" i="4"/>
  <c r="N284" i="4"/>
  <c r="M284" i="4"/>
  <c r="L284" i="4" s="1"/>
  <c r="H284" i="4"/>
  <c r="D284" i="4"/>
  <c r="N282" i="4"/>
  <c r="M282" i="4"/>
  <c r="K282" i="4"/>
  <c r="H282" i="4" s="1"/>
  <c r="G282" i="4"/>
  <c r="D282" i="4" s="1"/>
  <c r="O281" i="4"/>
  <c r="N281" i="4"/>
  <c r="M281" i="4"/>
  <c r="H281" i="4"/>
  <c r="D281" i="4"/>
  <c r="O280" i="4"/>
  <c r="N280" i="4"/>
  <c r="M280" i="4"/>
  <c r="H280" i="4"/>
  <c r="D280" i="4"/>
  <c r="N278" i="4"/>
  <c r="M278" i="4"/>
  <c r="K278" i="4"/>
  <c r="H278" i="4" s="1"/>
  <c r="G278" i="4"/>
  <c r="D278" i="4" s="1"/>
  <c r="O277" i="4"/>
  <c r="N277" i="4"/>
  <c r="M277" i="4"/>
  <c r="L277" i="4" s="1"/>
  <c r="H277" i="4"/>
  <c r="D277" i="4"/>
  <c r="O276" i="4"/>
  <c r="N276" i="4"/>
  <c r="M276" i="4"/>
  <c r="H276" i="4"/>
  <c r="D276" i="4"/>
  <c r="N274" i="4"/>
  <c r="M274" i="4"/>
  <c r="K274" i="4"/>
  <c r="H274" i="4" s="1"/>
  <c r="G274" i="4"/>
  <c r="D274" i="4" s="1"/>
  <c r="O273" i="4"/>
  <c r="N273" i="4"/>
  <c r="M273" i="4"/>
  <c r="L273" i="4" s="1"/>
  <c r="H273" i="4"/>
  <c r="D273" i="4"/>
  <c r="O272" i="4"/>
  <c r="N272" i="4"/>
  <c r="M272" i="4"/>
  <c r="L272" i="4" s="1"/>
  <c r="H272" i="4"/>
  <c r="D272" i="4"/>
  <c r="N270" i="4"/>
  <c r="M270" i="4"/>
  <c r="K270" i="4"/>
  <c r="H270" i="4" s="1"/>
  <c r="G270" i="4"/>
  <c r="D270" i="4" s="1"/>
  <c r="O269" i="4"/>
  <c r="N269" i="4"/>
  <c r="M269" i="4"/>
  <c r="H269" i="4"/>
  <c r="D269" i="4"/>
  <c r="O268" i="4"/>
  <c r="N268" i="4"/>
  <c r="M268" i="4"/>
  <c r="L268" i="4" s="1"/>
  <c r="H268" i="4"/>
  <c r="D268" i="4"/>
  <c r="N266" i="4"/>
  <c r="M266" i="4"/>
  <c r="K266" i="4"/>
  <c r="H266" i="4" s="1"/>
  <c r="D266" i="4"/>
  <c r="O265" i="4"/>
  <c r="N265" i="4"/>
  <c r="M265" i="4"/>
  <c r="L265" i="4"/>
  <c r="H265" i="4"/>
  <c r="D265" i="4"/>
  <c r="O264" i="4"/>
  <c r="N264" i="4"/>
  <c r="M264" i="4"/>
  <c r="L264" i="4"/>
  <c r="H264" i="4"/>
  <c r="D264" i="4"/>
  <c r="N262" i="4"/>
  <c r="M262" i="4"/>
  <c r="K262" i="4"/>
  <c r="H262" i="4"/>
  <c r="G262" i="4"/>
  <c r="O262" i="4" s="1"/>
  <c r="L262" i="4" s="1"/>
  <c r="D262" i="4"/>
  <c r="O261" i="4"/>
  <c r="N261" i="4"/>
  <c r="M261" i="4"/>
  <c r="L261" i="4"/>
  <c r="H261" i="4"/>
  <c r="D261" i="4"/>
  <c r="O260" i="4"/>
  <c r="N260" i="4"/>
  <c r="M260" i="4"/>
  <c r="L260" i="4"/>
  <c r="H260" i="4"/>
  <c r="D260" i="4"/>
  <c r="N258" i="4"/>
  <c r="M258" i="4"/>
  <c r="L258" i="4"/>
  <c r="K258" i="4"/>
  <c r="H258" i="4"/>
  <c r="G258" i="4"/>
  <c r="O258" i="4" s="1"/>
  <c r="D258" i="4"/>
  <c r="O257" i="4"/>
  <c r="N257" i="4"/>
  <c r="M257" i="4"/>
  <c r="L257" i="4"/>
  <c r="H257" i="4"/>
  <c r="D257" i="4"/>
  <c r="O256" i="4"/>
  <c r="N256" i="4"/>
  <c r="M256" i="4"/>
  <c r="L256" i="4"/>
  <c r="H256" i="4"/>
  <c r="D256" i="4"/>
  <c r="N254" i="4"/>
  <c r="N308" i="4" s="1"/>
  <c r="M254" i="4"/>
  <c r="K254" i="4"/>
  <c r="O254" i="4" s="1"/>
  <c r="L254" i="4" s="1"/>
  <c r="H254" i="4"/>
  <c r="D254" i="4"/>
  <c r="O253" i="4"/>
  <c r="N253" i="4"/>
  <c r="M253" i="4"/>
  <c r="O252" i="4"/>
  <c r="N252" i="4"/>
  <c r="M252" i="4"/>
  <c r="H252" i="4"/>
  <c r="D252" i="4"/>
  <c r="M250" i="4"/>
  <c r="E250" i="4"/>
  <c r="O249" i="4"/>
  <c r="N249" i="4"/>
  <c r="M249" i="4"/>
  <c r="L249" i="4" s="1"/>
  <c r="H249" i="4"/>
  <c r="O248" i="4"/>
  <c r="N248" i="4"/>
  <c r="M248" i="4"/>
  <c r="L248" i="4"/>
  <c r="H248" i="4"/>
  <c r="M246" i="4"/>
  <c r="K246" i="4"/>
  <c r="K250" i="4" s="1"/>
  <c r="J246" i="4"/>
  <c r="J250" i="4" s="1"/>
  <c r="I246" i="4"/>
  <c r="G246" i="4"/>
  <c r="F246" i="4"/>
  <c r="N246" i="4" s="1"/>
  <c r="N250" i="4" s="1"/>
  <c r="E246" i="4"/>
  <c r="O243" i="4"/>
  <c r="N243" i="4"/>
  <c r="N336" i="4" s="1"/>
  <c r="M243" i="4"/>
  <c r="H243" i="4"/>
  <c r="D243" i="4"/>
  <c r="N242" i="4"/>
  <c r="N239" i="4" s="1"/>
  <c r="M242" i="4"/>
  <c r="L242" i="4"/>
  <c r="H242" i="4"/>
  <c r="D242" i="4"/>
  <c r="N241" i="4"/>
  <c r="M241" i="4"/>
  <c r="L241" i="4" s="1"/>
  <c r="H241" i="4"/>
  <c r="D241" i="4"/>
  <c r="M239" i="4"/>
  <c r="K239" i="4"/>
  <c r="J239" i="4"/>
  <c r="I239" i="4"/>
  <c r="G239" i="4"/>
  <c r="F239" i="4"/>
  <c r="E239" i="4"/>
  <c r="O238" i="4"/>
  <c r="N238" i="4"/>
  <c r="M238" i="4"/>
  <c r="L238" i="4" s="1"/>
  <c r="H238" i="4"/>
  <c r="D238" i="4"/>
  <c r="O237" i="4"/>
  <c r="N237" i="4"/>
  <c r="M237" i="4"/>
  <c r="H237" i="4"/>
  <c r="D237" i="4"/>
  <c r="O236" i="4"/>
  <c r="O233" i="4" s="1"/>
  <c r="N236" i="4"/>
  <c r="M236" i="4"/>
  <c r="H236" i="4"/>
  <c r="D236" i="4"/>
  <c r="O235" i="4"/>
  <c r="N235" i="4"/>
  <c r="M235" i="4"/>
  <c r="L235" i="4" s="1"/>
  <c r="H235" i="4"/>
  <c r="D235" i="4"/>
  <c r="N233" i="4"/>
  <c r="M233" i="4"/>
  <c r="L233" i="4" s="1"/>
  <c r="K233" i="4"/>
  <c r="J233" i="4"/>
  <c r="I233" i="4"/>
  <c r="H233" i="4" s="1"/>
  <c r="G233" i="4"/>
  <c r="F233" i="4"/>
  <c r="E233" i="4"/>
  <c r="O232" i="4"/>
  <c r="N232" i="4"/>
  <c r="M232" i="4"/>
  <c r="H232" i="4"/>
  <c r="D232" i="4"/>
  <c r="N231" i="4"/>
  <c r="M231" i="4"/>
  <c r="L231" i="4"/>
  <c r="D231" i="4"/>
  <c r="O229" i="4"/>
  <c r="K229" i="4"/>
  <c r="K339" i="4" s="1"/>
  <c r="J229" i="4"/>
  <c r="J339" i="4" s="1"/>
  <c r="I229" i="4"/>
  <c r="I339" i="4" s="1"/>
  <c r="G229" i="4"/>
  <c r="O228" i="4"/>
  <c r="N228" i="4"/>
  <c r="M228" i="4"/>
  <c r="H228" i="4"/>
  <c r="D228" i="4"/>
  <c r="N227" i="4"/>
  <c r="M227" i="4"/>
  <c r="L227" i="4"/>
  <c r="H227" i="4"/>
  <c r="D227" i="4"/>
  <c r="L225" i="4"/>
  <c r="K225" i="4"/>
  <c r="J225" i="4"/>
  <c r="I225" i="4"/>
  <c r="H225" i="4"/>
  <c r="G225" i="4"/>
  <c r="O225" i="4" s="1"/>
  <c r="F225" i="4"/>
  <c r="N225" i="4" s="1"/>
  <c r="E225" i="4"/>
  <c r="M225" i="4" s="1"/>
  <c r="D225" i="4"/>
  <c r="O224" i="4"/>
  <c r="N224" i="4"/>
  <c r="M224" i="4"/>
  <c r="L224" i="4"/>
  <c r="H224" i="4"/>
  <c r="D224" i="4"/>
  <c r="N223" i="4"/>
  <c r="M223" i="4"/>
  <c r="L223" i="4" s="1"/>
  <c r="H223" i="4"/>
  <c r="D223" i="4"/>
  <c r="O221" i="4"/>
  <c r="M221" i="4"/>
  <c r="L221" i="4" s="1"/>
  <c r="K221" i="4"/>
  <c r="J221" i="4"/>
  <c r="I221" i="4"/>
  <c r="H221" i="4" s="1"/>
  <c r="G221" i="4"/>
  <c r="F221" i="4"/>
  <c r="N221" i="4" s="1"/>
  <c r="E221" i="4"/>
  <c r="D221" i="4" s="1"/>
  <c r="H220" i="4"/>
  <c r="O219" i="4"/>
  <c r="N219" i="4"/>
  <c r="M219" i="4"/>
  <c r="L219" i="4" s="1"/>
  <c r="H219" i="4"/>
  <c r="D219" i="4"/>
  <c r="O218" i="4"/>
  <c r="N218" i="4"/>
  <c r="M218" i="4"/>
  <c r="L218" i="4"/>
  <c r="H218" i="4"/>
  <c r="D218" i="4"/>
  <c r="N217" i="4"/>
  <c r="M217" i="4"/>
  <c r="L217" i="4" s="1"/>
  <c r="H217" i="4"/>
  <c r="D217" i="4"/>
  <c r="O215" i="4"/>
  <c r="K215" i="4"/>
  <c r="J215" i="4"/>
  <c r="I215" i="4"/>
  <c r="G215" i="4"/>
  <c r="F215" i="4"/>
  <c r="N215" i="4" s="1"/>
  <c r="E215" i="4"/>
  <c r="O214" i="4"/>
  <c r="N214" i="4"/>
  <c r="M214" i="4"/>
  <c r="L214" i="4" s="1"/>
  <c r="H214" i="4"/>
  <c r="D214" i="4"/>
  <c r="N213" i="4"/>
  <c r="M213" i="4"/>
  <c r="L213" i="4" s="1"/>
  <c r="H213" i="4"/>
  <c r="D213" i="4"/>
  <c r="K211" i="4"/>
  <c r="J211" i="4"/>
  <c r="I211" i="4"/>
  <c r="H211" i="4"/>
  <c r="G211" i="4"/>
  <c r="O211" i="4" s="1"/>
  <c r="L211" i="4" s="1"/>
  <c r="F211" i="4"/>
  <c r="N211" i="4" s="1"/>
  <c r="E211" i="4"/>
  <c r="M211" i="4" s="1"/>
  <c r="D211" i="4"/>
  <c r="O210" i="4"/>
  <c r="N210" i="4"/>
  <c r="M210" i="4"/>
  <c r="L210" i="4"/>
  <c r="H210" i="4"/>
  <c r="D210" i="4"/>
  <c r="N209" i="4"/>
  <c r="M209" i="4"/>
  <c r="L209" i="4" s="1"/>
  <c r="H209" i="4"/>
  <c r="D209" i="4"/>
  <c r="K207" i="4"/>
  <c r="H207" i="4" s="1"/>
  <c r="J207" i="4"/>
  <c r="I207" i="4"/>
  <c r="G207" i="4"/>
  <c r="D207" i="4" s="1"/>
  <c r="F207" i="4"/>
  <c r="N207" i="4" s="1"/>
  <c r="E207" i="4"/>
  <c r="M207" i="4" s="1"/>
  <c r="O206" i="4"/>
  <c r="L206" i="4" s="1"/>
  <c r="N206" i="4"/>
  <c r="M206" i="4"/>
  <c r="H206" i="4"/>
  <c r="D206" i="4"/>
  <c r="N205" i="4"/>
  <c r="M205" i="4"/>
  <c r="L205" i="4"/>
  <c r="H205" i="4"/>
  <c r="D205" i="4"/>
  <c r="K203" i="4"/>
  <c r="J203" i="4"/>
  <c r="I203" i="4"/>
  <c r="H203" i="4" s="1"/>
  <c r="G203" i="4"/>
  <c r="O203" i="4" s="1"/>
  <c r="F203" i="4"/>
  <c r="N203" i="4" s="1"/>
  <c r="E203" i="4"/>
  <c r="D203" i="4" s="1"/>
  <c r="O202" i="4"/>
  <c r="N202" i="4"/>
  <c r="M202" i="4"/>
  <c r="L202" i="4" s="1"/>
  <c r="H202" i="4"/>
  <c r="D202" i="4"/>
  <c r="N201" i="4"/>
  <c r="M201" i="4"/>
  <c r="L201" i="4"/>
  <c r="H201" i="4"/>
  <c r="D201" i="4"/>
  <c r="N199" i="4"/>
  <c r="K199" i="4"/>
  <c r="J199" i="4"/>
  <c r="I199" i="4"/>
  <c r="H199" i="4" s="1"/>
  <c r="G199" i="4"/>
  <c r="O199" i="4" s="1"/>
  <c r="F199" i="4"/>
  <c r="E199" i="4"/>
  <c r="D199" i="4" s="1"/>
  <c r="O198" i="4"/>
  <c r="N198" i="4"/>
  <c r="M198" i="4"/>
  <c r="L198" i="4" s="1"/>
  <c r="H198" i="4"/>
  <c r="D198" i="4"/>
  <c r="N197" i="4"/>
  <c r="M197" i="4"/>
  <c r="L197" i="4" s="1"/>
  <c r="H197" i="4"/>
  <c r="D197" i="4"/>
  <c r="K195" i="4"/>
  <c r="J195" i="4"/>
  <c r="I195" i="4"/>
  <c r="H195" i="4" s="1"/>
  <c r="G195" i="4"/>
  <c r="O195" i="4" s="1"/>
  <c r="F195" i="4"/>
  <c r="N195" i="4" s="1"/>
  <c r="E195" i="4"/>
  <c r="D195" i="4" s="1"/>
  <c r="O194" i="4"/>
  <c r="N194" i="4"/>
  <c r="M194" i="4"/>
  <c r="L194" i="4" s="1"/>
  <c r="H194" i="4"/>
  <c r="D194" i="4"/>
  <c r="N193" i="4"/>
  <c r="M193" i="4"/>
  <c r="L193" i="4" s="1"/>
  <c r="H193" i="4"/>
  <c r="D193" i="4"/>
  <c r="O191" i="4"/>
  <c r="K191" i="4"/>
  <c r="H191" i="4" s="1"/>
  <c r="J191" i="4"/>
  <c r="I191" i="4"/>
  <c r="G191" i="4"/>
  <c r="D191" i="4" s="1"/>
  <c r="F191" i="4"/>
  <c r="N191" i="4" s="1"/>
  <c r="E191" i="4"/>
  <c r="M191" i="4" s="1"/>
  <c r="L191" i="4" s="1"/>
  <c r="O190" i="4"/>
  <c r="L190" i="4" s="1"/>
  <c r="N190" i="4"/>
  <c r="M190" i="4"/>
  <c r="H190" i="4"/>
  <c r="D190" i="4"/>
  <c r="N189" i="4"/>
  <c r="M189" i="4"/>
  <c r="L189" i="4"/>
  <c r="H189" i="4"/>
  <c r="D189" i="4"/>
  <c r="K187" i="4"/>
  <c r="J187" i="4"/>
  <c r="I187" i="4"/>
  <c r="G187" i="4"/>
  <c r="O187" i="4" s="1"/>
  <c r="F187" i="4"/>
  <c r="N187" i="4" s="1"/>
  <c r="E187" i="4"/>
  <c r="D187" i="4" s="1"/>
  <c r="O186" i="4"/>
  <c r="N186" i="4"/>
  <c r="M186" i="4"/>
  <c r="L186" i="4" s="1"/>
  <c r="H186" i="4"/>
  <c r="D186" i="4"/>
  <c r="N185" i="4"/>
  <c r="M185" i="4"/>
  <c r="L185" i="4"/>
  <c r="H185" i="4"/>
  <c r="D185" i="4"/>
  <c r="N184" i="4"/>
  <c r="M184" i="4"/>
  <c r="L184" i="4" s="1"/>
  <c r="H184" i="4"/>
  <c r="D184" i="4"/>
  <c r="O182" i="4"/>
  <c r="K182" i="4"/>
  <c r="J182" i="4"/>
  <c r="I182" i="4"/>
  <c r="H182" i="4" s="1"/>
  <c r="G182" i="4"/>
  <c r="F182" i="4"/>
  <c r="N182" i="4" s="1"/>
  <c r="E182" i="4"/>
  <c r="D182" i="4" s="1"/>
  <c r="O181" i="4"/>
  <c r="N181" i="4"/>
  <c r="M181" i="4"/>
  <c r="H181" i="4"/>
  <c r="D181" i="4"/>
  <c r="N180" i="4"/>
  <c r="M180" i="4"/>
  <c r="L180" i="4"/>
  <c r="H180" i="4"/>
  <c r="D180" i="4"/>
  <c r="N178" i="4"/>
  <c r="M178" i="4"/>
  <c r="L178" i="4" s="1"/>
  <c r="K178" i="4"/>
  <c r="J178" i="4"/>
  <c r="I178" i="4"/>
  <c r="H178" i="4"/>
  <c r="G178" i="4"/>
  <c r="O178" i="4" s="1"/>
  <c r="F178" i="4"/>
  <c r="E178" i="4"/>
  <c r="D178" i="4"/>
  <c r="O177" i="4"/>
  <c r="N177" i="4"/>
  <c r="M177" i="4"/>
  <c r="L177" i="4"/>
  <c r="H177" i="4"/>
  <c r="D177" i="4"/>
  <c r="N176" i="4"/>
  <c r="M176" i="4"/>
  <c r="L176" i="4" s="1"/>
  <c r="H176" i="4"/>
  <c r="D176" i="4"/>
  <c r="O174" i="4"/>
  <c r="K174" i="4"/>
  <c r="J174" i="4"/>
  <c r="I174" i="4"/>
  <c r="H174" i="4" s="1"/>
  <c r="G174" i="4"/>
  <c r="F174" i="4"/>
  <c r="N174" i="4" s="1"/>
  <c r="E174" i="4"/>
  <c r="D174" i="4" s="1"/>
  <c r="O173" i="4"/>
  <c r="N173" i="4"/>
  <c r="M173" i="4"/>
  <c r="L173" i="4" s="1"/>
  <c r="H173" i="4"/>
  <c r="D173" i="4"/>
  <c r="N172" i="4"/>
  <c r="M172" i="4"/>
  <c r="L172" i="4" s="1"/>
  <c r="H172" i="4"/>
  <c r="D172" i="4"/>
  <c r="K170" i="4"/>
  <c r="H170" i="4" s="1"/>
  <c r="J170" i="4"/>
  <c r="I170" i="4"/>
  <c r="G170" i="4"/>
  <c r="D170" i="4" s="1"/>
  <c r="F170" i="4"/>
  <c r="N170" i="4" s="1"/>
  <c r="E170" i="4"/>
  <c r="M170" i="4" s="1"/>
  <c r="O169" i="4"/>
  <c r="L169" i="4" s="1"/>
  <c r="N169" i="4"/>
  <c r="M169" i="4"/>
  <c r="H169" i="4"/>
  <c r="D169" i="4"/>
  <c r="N168" i="4"/>
  <c r="M168" i="4"/>
  <c r="L168" i="4"/>
  <c r="H168" i="4"/>
  <c r="D168" i="4"/>
  <c r="N166" i="4"/>
  <c r="K166" i="4"/>
  <c r="J166" i="4"/>
  <c r="I166" i="4"/>
  <c r="H166" i="4" s="1"/>
  <c r="G166" i="4"/>
  <c r="O166" i="4" s="1"/>
  <c r="F166" i="4"/>
  <c r="E166" i="4"/>
  <c r="O165" i="4"/>
  <c r="N165" i="4"/>
  <c r="M165" i="4"/>
  <c r="H165" i="4"/>
  <c r="D165" i="4"/>
  <c r="N164" i="4"/>
  <c r="M164" i="4"/>
  <c r="L164" i="4"/>
  <c r="H164" i="4"/>
  <c r="D164" i="4"/>
  <c r="N163" i="4"/>
  <c r="M163" i="4"/>
  <c r="L163" i="4"/>
  <c r="H163" i="4"/>
  <c r="D163" i="4"/>
  <c r="N161" i="4"/>
  <c r="K161" i="4"/>
  <c r="J161" i="4"/>
  <c r="I161" i="4"/>
  <c r="H161" i="4" s="1"/>
  <c r="G161" i="4"/>
  <c r="O161" i="4" s="1"/>
  <c r="F161" i="4"/>
  <c r="E161" i="4"/>
  <c r="O160" i="4"/>
  <c r="N160" i="4"/>
  <c r="M160" i="4"/>
  <c r="H160" i="4"/>
  <c r="D160" i="4"/>
  <c r="N159" i="4"/>
  <c r="M159" i="4"/>
  <c r="L159" i="4"/>
  <c r="H159" i="4"/>
  <c r="D159" i="4"/>
  <c r="K157" i="4"/>
  <c r="J157" i="4"/>
  <c r="I157" i="4"/>
  <c r="H157" i="4"/>
  <c r="G157" i="4"/>
  <c r="O157" i="4" s="1"/>
  <c r="F157" i="4"/>
  <c r="N157" i="4" s="1"/>
  <c r="E157" i="4"/>
  <c r="M157" i="4" s="1"/>
  <c r="L157" i="4" s="1"/>
  <c r="D157" i="4"/>
  <c r="O156" i="4"/>
  <c r="N156" i="4"/>
  <c r="M156" i="4"/>
  <c r="L156" i="4"/>
  <c r="H156" i="4"/>
  <c r="D156" i="4"/>
  <c r="N155" i="4"/>
  <c r="M155" i="4"/>
  <c r="L155" i="4" s="1"/>
  <c r="H155" i="4"/>
  <c r="D155" i="4"/>
  <c r="O153" i="4"/>
  <c r="K153" i="4"/>
  <c r="J153" i="4"/>
  <c r="I153" i="4"/>
  <c r="H153" i="4" s="1"/>
  <c r="G153" i="4"/>
  <c r="F153" i="4"/>
  <c r="N153" i="4" s="1"/>
  <c r="E153" i="4"/>
  <c r="D153" i="4" s="1"/>
  <c r="O152" i="4"/>
  <c r="N152" i="4"/>
  <c r="M152" i="4"/>
  <c r="L152" i="4" s="1"/>
  <c r="H152" i="4"/>
  <c r="D152" i="4"/>
  <c r="N151" i="4"/>
  <c r="M151" i="4"/>
  <c r="L151" i="4" s="1"/>
  <c r="H151" i="4"/>
  <c r="D151" i="4"/>
  <c r="K149" i="4"/>
  <c r="H149" i="4" s="1"/>
  <c r="J149" i="4"/>
  <c r="I149" i="4"/>
  <c r="G149" i="4"/>
  <c r="D149" i="4" s="1"/>
  <c r="F149" i="4"/>
  <c r="N149" i="4" s="1"/>
  <c r="E149" i="4"/>
  <c r="M149" i="4" s="1"/>
  <c r="O148" i="4"/>
  <c r="L148" i="4" s="1"/>
  <c r="N148" i="4"/>
  <c r="M148" i="4"/>
  <c r="H148" i="4"/>
  <c r="D148" i="4"/>
  <c r="N147" i="4"/>
  <c r="M147" i="4"/>
  <c r="L147" i="4"/>
  <c r="H147" i="4"/>
  <c r="D147" i="4"/>
  <c r="N145" i="4"/>
  <c r="K145" i="4"/>
  <c r="J145" i="4"/>
  <c r="I145" i="4"/>
  <c r="H145" i="4" s="1"/>
  <c r="G145" i="4"/>
  <c r="O145" i="4" s="1"/>
  <c r="F145" i="4"/>
  <c r="E145" i="4"/>
  <c r="O144" i="4"/>
  <c r="N144" i="4"/>
  <c r="M144" i="4"/>
  <c r="H144" i="4"/>
  <c r="D144" i="4"/>
  <c r="N143" i="4"/>
  <c r="M143" i="4"/>
  <c r="L143" i="4"/>
  <c r="H143" i="4"/>
  <c r="D143" i="4"/>
  <c r="K141" i="4"/>
  <c r="J141" i="4"/>
  <c r="I141" i="4"/>
  <c r="H141" i="4"/>
  <c r="G141" i="4"/>
  <c r="O141" i="4" s="1"/>
  <c r="F141" i="4"/>
  <c r="N141" i="4" s="1"/>
  <c r="E141" i="4"/>
  <c r="M141" i="4" s="1"/>
  <c r="L141" i="4" s="1"/>
  <c r="D141" i="4"/>
  <c r="O140" i="4"/>
  <c r="N140" i="4"/>
  <c r="M140" i="4"/>
  <c r="L140" i="4"/>
  <c r="H140" i="4"/>
  <c r="D140" i="4"/>
  <c r="N139" i="4"/>
  <c r="M139" i="4"/>
  <c r="L139" i="4" s="1"/>
  <c r="H139" i="4"/>
  <c r="D139" i="4"/>
  <c r="N138" i="4"/>
  <c r="M138" i="4"/>
  <c r="L138" i="4"/>
  <c r="H138" i="4"/>
  <c r="D138" i="4"/>
  <c r="K136" i="4"/>
  <c r="J136" i="4"/>
  <c r="I136" i="4"/>
  <c r="H136" i="4" s="1"/>
  <c r="G136" i="4"/>
  <c r="O136" i="4" s="1"/>
  <c r="F136" i="4"/>
  <c r="N136" i="4" s="1"/>
  <c r="E136" i="4"/>
  <c r="D136" i="4" s="1"/>
  <c r="O135" i="4"/>
  <c r="N135" i="4"/>
  <c r="M135" i="4"/>
  <c r="L135" i="4" s="1"/>
  <c r="H135" i="4"/>
  <c r="D135" i="4"/>
  <c r="N134" i="4"/>
  <c r="M134" i="4"/>
  <c r="L134" i="4" s="1"/>
  <c r="H134" i="4"/>
  <c r="D134" i="4"/>
  <c r="K132" i="4"/>
  <c r="H132" i="4" s="1"/>
  <c r="J132" i="4"/>
  <c r="I132" i="4"/>
  <c r="G132" i="4"/>
  <c r="D132" i="4" s="1"/>
  <c r="F132" i="4"/>
  <c r="N132" i="4" s="1"/>
  <c r="E132" i="4"/>
  <c r="M132" i="4" s="1"/>
  <c r="O131" i="4"/>
  <c r="L131" i="4" s="1"/>
  <c r="N131" i="4"/>
  <c r="M131" i="4"/>
  <c r="H131" i="4"/>
  <c r="D131" i="4"/>
  <c r="N130" i="4"/>
  <c r="M130" i="4"/>
  <c r="L130" i="4"/>
  <c r="H130" i="4"/>
  <c r="D130" i="4"/>
  <c r="N129" i="4"/>
  <c r="M129" i="4"/>
  <c r="L129" i="4" s="1"/>
  <c r="H129" i="4"/>
  <c r="D129" i="4"/>
  <c r="O127" i="4"/>
  <c r="K127" i="4"/>
  <c r="J127" i="4"/>
  <c r="I127" i="4"/>
  <c r="H127" i="4" s="1"/>
  <c r="G127" i="4"/>
  <c r="F127" i="4"/>
  <c r="N127" i="4" s="1"/>
  <c r="E127" i="4"/>
  <c r="D127" i="4" s="1"/>
  <c r="O126" i="4"/>
  <c r="N126" i="4"/>
  <c r="M126" i="4"/>
  <c r="L126" i="4" s="1"/>
  <c r="H126" i="4"/>
  <c r="D126" i="4"/>
  <c r="N125" i="4"/>
  <c r="M125" i="4"/>
  <c r="L125" i="4" s="1"/>
  <c r="H125" i="4"/>
  <c r="D125" i="4"/>
  <c r="K123" i="4"/>
  <c r="H123" i="4" s="1"/>
  <c r="J123" i="4"/>
  <c r="I123" i="4"/>
  <c r="G123" i="4"/>
  <c r="D123" i="4" s="1"/>
  <c r="F123" i="4"/>
  <c r="N123" i="4" s="1"/>
  <c r="E123" i="4"/>
  <c r="M123" i="4" s="1"/>
  <c r="O122" i="4"/>
  <c r="L122" i="4" s="1"/>
  <c r="N122" i="4"/>
  <c r="M122" i="4"/>
  <c r="H122" i="4"/>
  <c r="D122" i="4"/>
  <c r="N121" i="4"/>
  <c r="M121" i="4"/>
  <c r="L121" i="4"/>
  <c r="H121" i="4"/>
  <c r="D121" i="4"/>
  <c r="N120" i="4"/>
  <c r="M120" i="4"/>
  <c r="M118" i="4" s="1"/>
  <c r="L118" i="4" s="1"/>
  <c r="H120" i="4"/>
  <c r="D120" i="4"/>
  <c r="O118" i="4"/>
  <c r="N118" i="4"/>
  <c r="K118" i="4"/>
  <c r="H118" i="4" s="1"/>
  <c r="J118" i="4"/>
  <c r="I118" i="4"/>
  <c r="G118" i="4"/>
  <c r="D118" i="4" s="1"/>
  <c r="F118" i="4"/>
  <c r="E118" i="4"/>
  <c r="O117" i="4"/>
  <c r="L117" i="4" s="1"/>
  <c r="N117" i="4"/>
  <c r="M117" i="4"/>
  <c r="H117" i="4"/>
  <c r="D117" i="4"/>
  <c r="N116" i="4"/>
  <c r="M116" i="4"/>
  <c r="L116" i="4"/>
  <c r="H116" i="4"/>
  <c r="D116" i="4"/>
  <c r="N114" i="4"/>
  <c r="M114" i="4"/>
  <c r="K114" i="4"/>
  <c r="J114" i="4"/>
  <c r="I114" i="4"/>
  <c r="H114" i="4" s="1"/>
  <c r="G114" i="4"/>
  <c r="F114" i="4"/>
  <c r="E114" i="4"/>
  <c r="D114" i="4" s="1"/>
  <c r="O113" i="4"/>
  <c r="O110" i="4" s="1"/>
  <c r="N113" i="4"/>
  <c r="M113" i="4"/>
  <c r="L113" i="4" s="1"/>
  <c r="H113" i="4"/>
  <c r="D113" i="4"/>
  <c r="N112" i="4"/>
  <c r="N110" i="4" s="1"/>
  <c r="M112" i="4"/>
  <c r="L112" i="4"/>
  <c r="H112" i="4"/>
  <c r="D112" i="4"/>
  <c r="M110" i="4"/>
  <c r="K110" i="4"/>
  <c r="J110" i="4"/>
  <c r="I110" i="4"/>
  <c r="H110" i="4" s="1"/>
  <c r="G110" i="4"/>
  <c r="F110" i="4"/>
  <c r="E110" i="4"/>
  <c r="D110" i="4" s="1"/>
  <c r="O109" i="4"/>
  <c r="N109" i="4"/>
  <c r="M109" i="4"/>
  <c r="L109" i="4" s="1"/>
  <c r="H109" i="4"/>
  <c r="D109" i="4"/>
  <c r="N108" i="4"/>
  <c r="M108" i="4"/>
  <c r="L108" i="4" s="1"/>
  <c r="H108" i="4"/>
  <c r="D108" i="4"/>
  <c r="N107" i="4"/>
  <c r="N105" i="4" s="1"/>
  <c r="M107" i="4"/>
  <c r="L107" i="4"/>
  <c r="H107" i="4"/>
  <c r="D107" i="4"/>
  <c r="O105" i="4"/>
  <c r="M105" i="4"/>
  <c r="L105" i="4" s="1"/>
  <c r="K105" i="4"/>
  <c r="J105" i="4"/>
  <c r="I105" i="4"/>
  <c r="H105" i="4" s="1"/>
  <c r="G105" i="4"/>
  <c r="F105" i="4"/>
  <c r="E105" i="4"/>
  <c r="D105" i="4" s="1"/>
  <c r="O104" i="4"/>
  <c r="N104" i="4"/>
  <c r="M104" i="4"/>
  <c r="L104" i="4" s="1"/>
  <c r="H104" i="4"/>
  <c r="D104" i="4"/>
  <c r="N103" i="4"/>
  <c r="N100" i="4" s="1"/>
  <c r="M103" i="4"/>
  <c r="L103" i="4" s="1"/>
  <c r="H103" i="4"/>
  <c r="D103" i="4"/>
  <c r="N102" i="4"/>
  <c r="M102" i="4"/>
  <c r="L102" i="4"/>
  <c r="H102" i="4"/>
  <c r="D102" i="4"/>
  <c r="O100" i="4"/>
  <c r="M100" i="4"/>
  <c r="L100" i="4" s="1"/>
  <c r="K100" i="4"/>
  <c r="J100" i="4"/>
  <c r="I100" i="4"/>
  <c r="H100" i="4" s="1"/>
  <c r="G100" i="4"/>
  <c r="F100" i="4"/>
  <c r="E100" i="4"/>
  <c r="D100" i="4" s="1"/>
  <c r="N99" i="4"/>
  <c r="M99" i="4"/>
  <c r="L99" i="4"/>
  <c r="D99" i="4"/>
  <c r="N98" i="4"/>
  <c r="M98" i="4"/>
  <c r="M96" i="4" s="1"/>
  <c r="L96" i="4" s="1"/>
  <c r="L98" i="4"/>
  <c r="H98" i="4"/>
  <c r="D98" i="4"/>
  <c r="O96" i="4"/>
  <c r="N96" i="4"/>
  <c r="K96" i="4"/>
  <c r="J96" i="4"/>
  <c r="I96" i="4"/>
  <c r="H96" i="4" s="1"/>
  <c r="G96" i="4"/>
  <c r="F96" i="4"/>
  <c r="E96" i="4"/>
  <c r="D96" i="4" s="1"/>
  <c r="O95" i="4"/>
  <c r="N95" i="4"/>
  <c r="M95" i="4"/>
  <c r="L95" i="4" s="1"/>
  <c r="H95" i="4"/>
  <c r="D95" i="4"/>
  <c r="O94" i="4"/>
  <c r="O344" i="4" s="1"/>
  <c r="N94" i="4"/>
  <c r="N344" i="4" s="1"/>
  <c r="M94" i="4"/>
  <c r="M344" i="4" s="1"/>
  <c r="L344" i="4" s="1"/>
  <c r="L94" i="4"/>
  <c r="H94" i="4"/>
  <c r="D94" i="4"/>
  <c r="O93" i="4"/>
  <c r="N93" i="4"/>
  <c r="N89" i="4" s="1"/>
  <c r="M93" i="4"/>
  <c r="L93" i="4" s="1"/>
  <c r="D93" i="4"/>
  <c r="O92" i="4"/>
  <c r="O339" i="4" s="1"/>
  <c r="N92" i="4"/>
  <c r="M92" i="4"/>
  <c r="D92" i="4"/>
  <c r="N91" i="4"/>
  <c r="N332" i="4" s="1"/>
  <c r="M91" i="4"/>
  <c r="L91" i="4"/>
  <c r="H91" i="4"/>
  <c r="D91" i="4"/>
  <c r="M89" i="4"/>
  <c r="K89" i="4"/>
  <c r="K244" i="4" s="1"/>
  <c r="J89" i="4"/>
  <c r="I89" i="4"/>
  <c r="I244" i="4" s="1"/>
  <c r="G89" i="4"/>
  <c r="F89" i="4"/>
  <c r="E89" i="4"/>
  <c r="E244" i="4" s="1"/>
  <c r="N87" i="4"/>
  <c r="M87" i="4"/>
  <c r="J87" i="4"/>
  <c r="I87" i="4"/>
  <c r="F87" i="4"/>
  <c r="E87" i="4"/>
  <c r="O86" i="4"/>
  <c r="N86" i="4"/>
  <c r="M86" i="4"/>
  <c r="L86" i="4" s="1"/>
  <c r="H86" i="4"/>
  <c r="O85" i="4"/>
  <c r="N85" i="4"/>
  <c r="M85" i="4"/>
  <c r="L85" i="4" s="1"/>
  <c r="H85" i="4"/>
  <c r="D85" i="4"/>
  <c r="N83" i="4"/>
  <c r="M83" i="4"/>
  <c r="K83" i="4"/>
  <c r="K87" i="4" s="1"/>
  <c r="G83" i="4"/>
  <c r="G87" i="4" s="1"/>
  <c r="D83" i="4"/>
  <c r="D87" i="4" s="1"/>
  <c r="O82" i="4"/>
  <c r="O345" i="4" s="1"/>
  <c r="N82" i="4"/>
  <c r="M82" i="4"/>
  <c r="L82" i="4"/>
  <c r="H82" i="4"/>
  <c r="H345" i="4" s="1"/>
  <c r="O81" i="4"/>
  <c r="N81" i="4"/>
  <c r="M81" i="4"/>
  <c r="M342" i="4" s="1"/>
  <c r="H81" i="4"/>
  <c r="O80" i="4"/>
  <c r="L80" i="4"/>
  <c r="O79" i="4"/>
  <c r="O333" i="4" s="1"/>
  <c r="N79" i="4"/>
  <c r="M79" i="4"/>
  <c r="M333" i="4" s="1"/>
  <c r="L79" i="4"/>
  <c r="H79" i="4"/>
  <c r="D79" i="4"/>
  <c r="J77" i="4"/>
  <c r="F77" i="4"/>
  <c r="O76" i="4"/>
  <c r="O335" i="4" s="1"/>
  <c r="N76" i="4"/>
  <c r="N335" i="4" s="1"/>
  <c r="M76" i="4"/>
  <c r="M335" i="4" s="1"/>
  <c r="H76" i="4"/>
  <c r="H335" i="4" s="1"/>
  <c r="D76" i="4"/>
  <c r="D335" i="4" s="1"/>
  <c r="O75" i="4"/>
  <c r="N75" i="4"/>
  <c r="M75" i="4"/>
  <c r="L75" i="4"/>
  <c r="H75" i="4"/>
  <c r="D75" i="4"/>
  <c r="O74" i="4"/>
  <c r="O334" i="4" s="1"/>
  <c r="N74" i="4"/>
  <c r="N334" i="4" s="1"/>
  <c r="M74" i="4"/>
  <c r="M334" i="4" s="1"/>
  <c r="H74" i="4"/>
  <c r="H334" i="4" s="1"/>
  <c r="D74" i="4"/>
  <c r="D334" i="4" s="1"/>
  <c r="O72" i="4"/>
  <c r="O77" i="4" s="1"/>
  <c r="M72" i="4"/>
  <c r="M77" i="4" s="1"/>
  <c r="L72" i="4"/>
  <c r="L77" i="4" s="1"/>
  <c r="K72" i="4"/>
  <c r="K77" i="4" s="1"/>
  <c r="J72" i="4"/>
  <c r="I72" i="4"/>
  <c r="I77" i="4" s="1"/>
  <c r="H72" i="4"/>
  <c r="H77" i="4" s="1"/>
  <c r="G72" i="4"/>
  <c r="G77" i="4" s="1"/>
  <c r="F72" i="4"/>
  <c r="E72" i="4"/>
  <c r="E77" i="4" s="1"/>
  <c r="D72" i="4"/>
  <c r="D77" i="4" s="1"/>
  <c r="O69" i="4"/>
  <c r="N69" i="4"/>
  <c r="M69" i="4"/>
  <c r="L69" i="4"/>
  <c r="H69" i="4"/>
  <c r="D69" i="4"/>
  <c r="O68" i="4"/>
  <c r="N68" i="4"/>
  <c r="M68" i="4"/>
  <c r="L68" i="4" s="1"/>
  <c r="H68" i="4"/>
  <c r="D68" i="4"/>
  <c r="O67" i="4"/>
  <c r="N67" i="4"/>
  <c r="M67" i="4"/>
  <c r="L67" i="4"/>
  <c r="H67" i="4"/>
  <c r="D67" i="4"/>
  <c r="O66" i="4"/>
  <c r="N66" i="4"/>
  <c r="M66" i="4"/>
  <c r="L66" i="4" s="1"/>
  <c r="K66" i="4"/>
  <c r="J66" i="4"/>
  <c r="I66" i="4"/>
  <c r="H66" i="4" s="1"/>
  <c r="G66" i="4"/>
  <c r="F66" i="4"/>
  <c r="E66" i="4"/>
  <c r="D66" i="4" s="1"/>
  <c r="O65" i="4"/>
  <c r="N65" i="4"/>
  <c r="M65" i="4"/>
  <c r="L65" i="4" s="1"/>
  <c r="H65" i="4"/>
  <c r="D65" i="4"/>
  <c r="O64" i="4"/>
  <c r="N64" i="4"/>
  <c r="M64" i="4"/>
  <c r="L64" i="4"/>
  <c r="H64" i="4"/>
  <c r="D64" i="4"/>
  <c r="O63" i="4"/>
  <c r="N63" i="4"/>
  <c r="N62" i="4" s="1"/>
  <c r="M63" i="4"/>
  <c r="L63" i="4" s="1"/>
  <c r="H63" i="4"/>
  <c r="D63" i="4"/>
  <c r="O62" i="4"/>
  <c r="M62" i="4"/>
  <c r="L62" i="4"/>
  <c r="K62" i="4"/>
  <c r="J62" i="4"/>
  <c r="I62" i="4"/>
  <c r="H62" i="4"/>
  <c r="G62" i="4"/>
  <c r="F62" i="4"/>
  <c r="E62" i="4"/>
  <c r="D62" i="4"/>
  <c r="O61" i="4"/>
  <c r="N61" i="4"/>
  <c r="M61" i="4"/>
  <c r="L61" i="4"/>
  <c r="H61" i="4"/>
  <c r="D61" i="4"/>
  <c r="O60" i="4"/>
  <c r="N60" i="4"/>
  <c r="M60" i="4"/>
  <c r="L60" i="4" s="1"/>
  <c r="H60" i="4"/>
  <c r="D60" i="4"/>
  <c r="O59" i="4"/>
  <c r="N59" i="4"/>
  <c r="M59" i="4"/>
  <c r="L59" i="4"/>
  <c r="H59" i="4"/>
  <c r="D59" i="4"/>
  <c r="O58" i="4"/>
  <c r="N58" i="4"/>
  <c r="M58" i="4"/>
  <c r="L58" i="4" s="1"/>
  <c r="K58" i="4"/>
  <c r="J58" i="4"/>
  <c r="I58" i="4"/>
  <c r="H58" i="4" s="1"/>
  <c r="G58" i="4"/>
  <c r="F58" i="4"/>
  <c r="E58" i="4"/>
  <c r="D58" i="4" s="1"/>
  <c r="O57" i="4"/>
  <c r="N57" i="4"/>
  <c r="M57" i="4"/>
  <c r="L57" i="4" s="1"/>
  <c r="H57" i="4"/>
  <c r="D57" i="4"/>
  <c r="O56" i="4"/>
  <c r="N56" i="4"/>
  <c r="M56" i="4"/>
  <c r="L56" i="4"/>
  <c r="H56" i="4"/>
  <c r="D56" i="4"/>
  <c r="O55" i="4"/>
  <c r="N55" i="4"/>
  <c r="N54" i="4" s="1"/>
  <c r="M55" i="4"/>
  <c r="L55" i="4" s="1"/>
  <c r="H55" i="4"/>
  <c r="D55" i="4"/>
  <c r="O54" i="4"/>
  <c r="M54" i="4"/>
  <c r="L54" i="4"/>
  <c r="K54" i="4"/>
  <c r="J54" i="4"/>
  <c r="I54" i="4"/>
  <c r="H54" i="4"/>
  <c r="G54" i="4"/>
  <c r="F54" i="4"/>
  <c r="E54" i="4"/>
  <c r="D54" i="4"/>
  <c r="O53" i="4"/>
  <c r="N53" i="4"/>
  <c r="M53" i="4"/>
  <c r="L53" i="4"/>
  <c r="H53" i="4"/>
  <c r="D53" i="4"/>
  <c r="O52" i="4"/>
  <c r="N52" i="4"/>
  <c r="M52" i="4"/>
  <c r="L52" i="4" s="1"/>
  <c r="H52" i="4"/>
  <c r="D52" i="4"/>
  <c r="O51" i="4"/>
  <c r="N51" i="4"/>
  <c r="M51" i="4"/>
  <c r="L51" i="4"/>
  <c r="H51" i="4"/>
  <c r="D51" i="4"/>
  <c r="O50" i="4"/>
  <c r="N50" i="4"/>
  <c r="M50" i="4"/>
  <c r="L50" i="4" s="1"/>
  <c r="K50" i="4"/>
  <c r="J50" i="4"/>
  <c r="I50" i="4"/>
  <c r="H50" i="4" s="1"/>
  <c r="G50" i="4"/>
  <c r="F50" i="4"/>
  <c r="E50" i="4"/>
  <c r="D50" i="4" s="1"/>
  <c r="O49" i="4"/>
  <c r="N49" i="4"/>
  <c r="M49" i="4"/>
  <c r="L49" i="4" s="1"/>
  <c r="H49" i="4"/>
  <c r="D49" i="4"/>
  <c r="O48" i="4"/>
  <c r="N48" i="4"/>
  <c r="M48" i="4"/>
  <c r="L48" i="4"/>
  <c r="H48" i="4"/>
  <c r="D48" i="4"/>
  <c r="O47" i="4"/>
  <c r="N47" i="4"/>
  <c r="N46" i="4" s="1"/>
  <c r="M47" i="4"/>
  <c r="L47" i="4" s="1"/>
  <c r="H47" i="4"/>
  <c r="D47" i="4"/>
  <c r="O46" i="4"/>
  <c r="M46" i="4"/>
  <c r="L46" i="4"/>
  <c r="K46" i="4"/>
  <c r="J46" i="4"/>
  <c r="I46" i="4"/>
  <c r="H46" i="4"/>
  <c r="G46" i="4"/>
  <c r="F46" i="4"/>
  <c r="E46" i="4"/>
  <c r="D46" i="4"/>
  <c r="O45" i="4"/>
  <c r="N45" i="4"/>
  <c r="M45" i="4"/>
  <c r="L45" i="4"/>
  <c r="H45" i="4"/>
  <c r="D45" i="4"/>
  <c r="O44" i="4"/>
  <c r="N44" i="4"/>
  <c r="M44" i="4"/>
  <c r="L44" i="4" s="1"/>
  <c r="H44" i="4"/>
  <c r="D44" i="4"/>
  <c r="O43" i="4"/>
  <c r="N43" i="4"/>
  <c r="M43" i="4"/>
  <c r="L43" i="4"/>
  <c r="H43" i="4"/>
  <c r="D43" i="4"/>
  <c r="O42" i="4"/>
  <c r="N42" i="4"/>
  <c r="M42" i="4"/>
  <c r="L42" i="4" s="1"/>
  <c r="K42" i="4"/>
  <c r="J42" i="4"/>
  <c r="I42" i="4"/>
  <c r="H42" i="4" s="1"/>
  <c r="G42" i="4"/>
  <c r="F42" i="4"/>
  <c r="E42" i="4"/>
  <c r="D42" i="4" s="1"/>
  <c r="O41" i="4"/>
  <c r="N41" i="4"/>
  <c r="M41" i="4"/>
  <c r="L41" i="4" s="1"/>
  <c r="H41" i="4"/>
  <c r="D41" i="4"/>
  <c r="O40" i="4"/>
  <c r="N40" i="4"/>
  <c r="M40" i="4"/>
  <c r="L40" i="4"/>
  <c r="H40" i="4"/>
  <c r="D40" i="4"/>
  <c r="O39" i="4"/>
  <c r="N39" i="4"/>
  <c r="N38" i="4" s="1"/>
  <c r="M39" i="4"/>
  <c r="L39" i="4" s="1"/>
  <c r="H39" i="4"/>
  <c r="D39" i="4"/>
  <c r="O38" i="4"/>
  <c r="M38" i="4"/>
  <c r="L38" i="4"/>
  <c r="K38" i="4"/>
  <c r="J38" i="4"/>
  <c r="I38" i="4"/>
  <c r="H38" i="4"/>
  <c r="G38" i="4"/>
  <c r="F38" i="4"/>
  <c r="E38" i="4"/>
  <c r="D38" i="4"/>
  <c r="O37" i="4"/>
  <c r="N37" i="4"/>
  <c r="M37" i="4"/>
  <c r="L37" i="4"/>
  <c r="H37" i="4"/>
  <c r="D37" i="4"/>
  <c r="O36" i="4"/>
  <c r="N36" i="4"/>
  <c r="N33" i="4" s="1"/>
  <c r="M36" i="4"/>
  <c r="L36" i="4" s="1"/>
  <c r="H36" i="4"/>
  <c r="D36" i="4"/>
  <c r="N35" i="4"/>
  <c r="M35" i="4"/>
  <c r="L35" i="4"/>
  <c r="H35" i="4"/>
  <c r="D35" i="4"/>
  <c r="O34" i="4"/>
  <c r="N34" i="4"/>
  <c r="M34" i="4"/>
  <c r="M33" i="4" s="1"/>
  <c r="L33" i="4" s="1"/>
  <c r="H34" i="4"/>
  <c r="D34" i="4"/>
  <c r="O33" i="4"/>
  <c r="K33" i="4"/>
  <c r="H33" i="4" s="1"/>
  <c r="J33" i="4"/>
  <c r="I33" i="4"/>
  <c r="G33" i="4"/>
  <c r="D33" i="4" s="1"/>
  <c r="F33" i="4"/>
  <c r="E33" i="4"/>
  <c r="O32" i="4"/>
  <c r="L32" i="4" s="1"/>
  <c r="N32" i="4"/>
  <c r="M32" i="4"/>
  <c r="H32" i="4"/>
  <c r="D32" i="4"/>
  <c r="O31" i="4"/>
  <c r="N31" i="4"/>
  <c r="M31" i="4"/>
  <c r="L31" i="4" s="1"/>
  <c r="H31" i="4"/>
  <c r="D31" i="4"/>
  <c r="O30" i="4"/>
  <c r="O29" i="4" s="1"/>
  <c r="N30" i="4"/>
  <c r="N29" i="4" s="1"/>
  <c r="M30" i="4"/>
  <c r="H30" i="4"/>
  <c r="D30" i="4"/>
  <c r="M29" i="4"/>
  <c r="K29" i="4"/>
  <c r="J29" i="4"/>
  <c r="I29" i="4"/>
  <c r="I340" i="4" s="1"/>
  <c r="G29" i="4"/>
  <c r="F29" i="4"/>
  <c r="E29" i="4"/>
  <c r="D29" i="4" s="1"/>
  <c r="O28" i="4"/>
  <c r="N28" i="4"/>
  <c r="M28" i="4"/>
  <c r="L28" i="4" s="1"/>
  <c r="H28" i="4"/>
  <c r="D28" i="4"/>
  <c r="O27" i="4"/>
  <c r="L27" i="4" s="1"/>
  <c r="N27" i="4"/>
  <c r="M27" i="4"/>
  <c r="H27" i="4"/>
  <c r="D27" i="4"/>
  <c r="O26" i="4"/>
  <c r="N26" i="4"/>
  <c r="N25" i="4" s="1"/>
  <c r="M26" i="4"/>
  <c r="M25" i="4" s="1"/>
  <c r="L25" i="4" s="1"/>
  <c r="H26" i="4"/>
  <c r="D26" i="4"/>
  <c r="O25" i="4"/>
  <c r="K25" i="4"/>
  <c r="K340" i="4" s="1"/>
  <c r="G25" i="4"/>
  <c r="F25" i="4"/>
  <c r="E25" i="4"/>
  <c r="E340" i="4" s="1"/>
  <c r="O24" i="4"/>
  <c r="O343" i="4" s="1"/>
  <c r="N24" i="4"/>
  <c r="N343" i="4" s="1"/>
  <c r="M24" i="4"/>
  <c r="M343" i="4" s="1"/>
  <c r="L343" i="4" s="1"/>
  <c r="H24" i="4"/>
  <c r="D24" i="4"/>
  <c r="O23" i="4"/>
  <c r="L23" i="4" s="1"/>
  <c r="N23" i="4"/>
  <c r="M23" i="4"/>
  <c r="H23" i="4"/>
  <c r="D23" i="4"/>
  <c r="K20" i="4"/>
  <c r="J20" i="4"/>
  <c r="J70" i="4" s="1"/>
  <c r="I20" i="4"/>
  <c r="I70" i="4" s="1"/>
  <c r="G20" i="4"/>
  <c r="O20" i="4" s="1"/>
  <c r="O70" i="4" s="1"/>
  <c r="F20" i="4"/>
  <c r="F70" i="4" s="1"/>
  <c r="E20" i="4"/>
  <c r="M20" i="4" s="1"/>
  <c r="O52" i="3"/>
  <c r="N52" i="3"/>
  <c r="M52" i="3"/>
  <c r="L52" i="3"/>
  <c r="H52" i="3"/>
  <c r="D52" i="3"/>
  <c r="O51" i="3"/>
  <c r="N51" i="3"/>
  <c r="M51" i="3"/>
  <c r="L51" i="3" s="1"/>
  <c r="H51" i="3"/>
  <c r="D51" i="3"/>
  <c r="O50" i="3"/>
  <c r="N50" i="3"/>
  <c r="M50" i="3"/>
  <c r="L50" i="3"/>
  <c r="H50" i="3"/>
  <c r="D50" i="3"/>
  <c r="O49" i="3"/>
  <c r="N49" i="3"/>
  <c r="M49" i="3"/>
  <c r="L49" i="3" s="1"/>
  <c r="H49" i="3"/>
  <c r="D49" i="3"/>
  <c r="O48" i="3"/>
  <c r="N48" i="3"/>
  <c r="M48" i="3"/>
  <c r="L48" i="3"/>
  <c r="H48" i="3"/>
  <c r="D48" i="3"/>
  <c r="O47" i="3"/>
  <c r="N47" i="3"/>
  <c r="M47" i="3"/>
  <c r="L47" i="3" s="1"/>
  <c r="H47" i="3"/>
  <c r="D47" i="3"/>
  <c r="O46" i="3"/>
  <c r="N46" i="3"/>
  <c r="M46" i="3"/>
  <c r="L46" i="3"/>
  <c r="H46" i="3"/>
  <c r="D46" i="3"/>
  <c r="O45" i="3"/>
  <c r="N45" i="3"/>
  <c r="M45" i="3"/>
  <c r="L45" i="3" s="1"/>
  <c r="H45" i="3"/>
  <c r="D45" i="3"/>
  <c r="O44" i="3"/>
  <c r="N44" i="3"/>
  <c r="M44" i="3"/>
  <c r="L44" i="3"/>
  <c r="H44" i="3"/>
  <c r="D44" i="3"/>
  <c r="O43" i="3"/>
  <c r="N43" i="3"/>
  <c r="M43" i="3"/>
  <c r="L43" i="3" s="1"/>
  <c r="H43" i="3"/>
  <c r="D43" i="3"/>
  <c r="O42" i="3"/>
  <c r="N42" i="3"/>
  <c r="M42" i="3"/>
  <c r="L42" i="3"/>
  <c r="H42" i="3"/>
  <c r="D42" i="3"/>
  <c r="O41" i="3"/>
  <c r="N41" i="3"/>
  <c r="M41" i="3"/>
  <c r="L41" i="3" s="1"/>
  <c r="H41" i="3"/>
  <c r="D41" i="3"/>
  <c r="O40" i="3"/>
  <c r="N40" i="3"/>
  <c r="M40" i="3"/>
  <c r="L40" i="3"/>
  <c r="H40" i="3"/>
  <c r="D40" i="3"/>
  <c r="O39" i="3"/>
  <c r="N39" i="3"/>
  <c r="M39" i="3"/>
  <c r="L39" i="3" s="1"/>
  <c r="H39" i="3"/>
  <c r="D39" i="3"/>
  <c r="O38" i="3"/>
  <c r="N38" i="3"/>
  <c r="M38" i="3"/>
  <c r="L38" i="3"/>
  <c r="H38" i="3"/>
  <c r="D38" i="3"/>
  <c r="O37" i="3"/>
  <c r="N37" i="3"/>
  <c r="M37" i="3"/>
  <c r="L37" i="3" s="1"/>
  <c r="H37" i="3"/>
  <c r="D37" i="3"/>
  <c r="O36" i="3"/>
  <c r="N36" i="3"/>
  <c r="M36" i="3"/>
  <c r="L36" i="3"/>
  <c r="H36" i="3"/>
  <c r="D36" i="3"/>
  <c r="O35" i="3"/>
  <c r="N35" i="3"/>
  <c r="M35" i="3"/>
  <c r="L35" i="3" s="1"/>
  <c r="H35" i="3"/>
  <c r="D35" i="3"/>
  <c r="O34" i="3"/>
  <c r="N34" i="3"/>
  <c r="M34" i="3"/>
  <c r="L34" i="3"/>
  <c r="H34" i="3"/>
  <c r="D34" i="3"/>
  <c r="O33" i="3"/>
  <c r="N33" i="3"/>
  <c r="M33" i="3"/>
  <c r="L33" i="3" s="1"/>
  <c r="H33" i="3"/>
  <c r="D33" i="3"/>
  <c r="O32" i="3"/>
  <c r="N32" i="3"/>
  <c r="M32" i="3"/>
  <c r="L32" i="3"/>
  <c r="H32" i="3"/>
  <c r="D32" i="3"/>
  <c r="O31" i="3"/>
  <c r="N31" i="3"/>
  <c r="M31" i="3"/>
  <c r="L31" i="3" s="1"/>
  <c r="H31" i="3"/>
  <c r="D31" i="3"/>
  <c r="O30" i="3"/>
  <c r="N30" i="3"/>
  <c r="M30" i="3"/>
  <c r="L30" i="3"/>
  <c r="H30" i="3"/>
  <c r="D30" i="3"/>
  <c r="O29" i="3"/>
  <c r="N29" i="3"/>
  <c r="M29" i="3"/>
  <c r="L29" i="3" s="1"/>
  <c r="H29" i="3"/>
  <c r="D29" i="3"/>
  <c r="O28" i="3"/>
  <c r="N28" i="3"/>
  <c r="M28" i="3"/>
  <c r="L28" i="3" s="1"/>
  <c r="H28" i="3"/>
  <c r="D28" i="3"/>
  <c r="O27" i="3"/>
  <c r="L27" i="3" s="1"/>
  <c r="N27" i="3"/>
  <c r="M27" i="3"/>
  <c r="H27" i="3"/>
  <c r="D27" i="3"/>
  <c r="O26" i="3"/>
  <c r="N26" i="3"/>
  <c r="M26" i="3"/>
  <c r="L26" i="3" s="1"/>
  <c r="H26" i="3"/>
  <c r="D26" i="3"/>
  <c r="O25" i="3"/>
  <c r="N25" i="3"/>
  <c r="M25" i="3"/>
  <c r="L25" i="3"/>
  <c r="H25" i="3"/>
  <c r="D25" i="3"/>
  <c r="O24" i="3"/>
  <c r="L24" i="3" s="1"/>
  <c r="N24" i="3"/>
  <c r="M24" i="3"/>
  <c r="H24" i="3"/>
  <c r="D24" i="3"/>
  <c r="O23" i="3"/>
  <c r="N23" i="3"/>
  <c r="M23" i="3"/>
  <c r="L23" i="3" s="1"/>
  <c r="H23" i="3"/>
  <c r="D23" i="3"/>
  <c r="O22" i="3"/>
  <c r="N22" i="3"/>
  <c r="M22" i="3"/>
  <c r="L22" i="3"/>
  <c r="H22" i="3"/>
  <c r="D22" i="3"/>
  <c r="O21" i="3"/>
  <c r="L21" i="3" s="1"/>
  <c r="N21" i="3"/>
  <c r="M21" i="3"/>
  <c r="H21" i="3"/>
  <c r="D21" i="3"/>
  <c r="O20" i="3"/>
  <c r="N20" i="3"/>
  <c r="M20" i="3"/>
  <c r="L20" i="3" s="1"/>
  <c r="H20" i="3"/>
  <c r="D20" i="3"/>
  <c r="O19" i="3"/>
  <c r="L19" i="3" s="1"/>
  <c r="N19" i="3"/>
  <c r="M19" i="3"/>
  <c r="H19" i="3"/>
  <c r="D19" i="3"/>
  <c r="O18" i="3"/>
  <c r="N18" i="3"/>
  <c r="M18" i="3"/>
  <c r="L18" i="3" s="1"/>
  <c r="H18" i="3"/>
  <c r="D18" i="3"/>
  <c r="O17" i="3"/>
  <c r="L17" i="3" s="1"/>
  <c r="N17" i="3"/>
  <c r="M17" i="3"/>
  <c r="H17" i="3"/>
  <c r="D17" i="3"/>
  <c r="O16" i="3"/>
  <c r="N16" i="3"/>
  <c r="M16" i="3"/>
  <c r="L16" i="3" s="1"/>
  <c r="H16" i="3"/>
  <c r="D16" i="3"/>
  <c r="D14" i="3" s="1"/>
  <c r="D53" i="3" s="1"/>
  <c r="O15" i="3"/>
  <c r="L15" i="3" s="1"/>
  <c r="N15" i="3"/>
  <c r="M15" i="3"/>
  <c r="H15" i="3"/>
  <c r="H14" i="3" s="1"/>
  <c r="H53" i="3" s="1"/>
  <c r="D15" i="3"/>
  <c r="N14" i="3"/>
  <c r="N53" i="3" s="1"/>
  <c r="M14" i="3"/>
  <c r="M53" i="3" s="1"/>
  <c r="K14" i="3"/>
  <c r="K53" i="3" s="1"/>
  <c r="J14" i="3"/>
  <c r="J53" i="3" s="1"/>
  <c r="I14" i="3"/>
  <c r="I53" i="3" s="1"/>
  <c r="G14" i="3"/>
  <c r="G53" i="3" s="1"/>
  <c r="F14" i="3"/>
  <c r="F53" i="3" s="1"/>
  <c r="E14" i="3"/>
  <c r="E53" i="3" s="1"/>
  <c r="Q158" i="2"/>
  <c r="Q157" i="2"/>
  <c r="Q155" i="2"/>
  <c r="Q154" i="2"/>
  <c r="M148" i="2"/>
  <c r="K148" i="2"/>
  <c r="J148" i="2"/>
  <c r="I148" i="2"/>
  <c r="H148" i="2"/>
  <c r="G148" i="2"/>
  <c r="F148" i="2"/>
  <c r="E148" i="2"/>
  <c r="D148" i="2"/>
  <c r="K147" i="2"/>
  <c r="J147" i="2"/>
  <c r="I147" i="2"/>
  <c r="H147" i="2"/>
  <c r="G147" i="2"/>
  <c r="F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K143" i="2"/>
  <c r="J143" i="2"/>
  <c r="I143" i="2"/>
  <c r="H143" i="2"/>
  <c r="G143" i="2"/>
  <c r="F143" i="2"/>
  <c r="E143" i="2"/>
  <c r="D143" i="2"/>
  <c r="K142" i="2"/>
  <c r="J142" i="2"/>
  <c r="I142" i="2"/>
  <c r="H142" i="2"/>
  <c r="G142" i="2"/>
  <c r="F142" i="2"/>
  <c r="E142" i="2"/>
  <c r="D142" i="2"/>
  <c r="J141" i="2"/>
  <c r="I141" i="2"/>
  <c r="G141" i="2"/>
  <c r="F141" i="2"/>
  <c r="E141" i="2"/>
  <c r="D141" i="2"/>
  <c r="M140" i="2"/>
  <c r="K140" i="2"/>
  <c r="J140" i="2"/>
  <c r="I140" i="2"/>
  <c r="H140" i="2"/>
  <c r="G140" i="2"/>
  <c r="F140" i="2"/>
  <c r="E140" i="2"/>
  <c r="D140" i="2"/>
  <c r="K139" i="2"/>
  <c r="J139" i="2"/>
  <c r="I139" i="2"/>
  <c r="H139" i="2"/>
  <c r="G139" i="2"/>
  <c r="F139" i="2"/>
  <c r="E139" i="2"/>
  <c r="D139" i="2"/>
  <c r="M138" i="2"/>
  <c r="K138" i="2"/>
  <c r="J138" i="2"/>
  <c r="I138" i="2"/>
  <c r="H138" i="2"/>
  <c r="G138" i="2"/>
  <c r="F138" i="2"/>
  <c r="E138" i="2"/>
  <c r="D138" i="2"/>
  <c r="K137" i="2"/>
  <c r="J137" i="2"/>
  <c r="I137" i="2"/>
  <c r="H137" i="2"/>
  <c r="G137" i="2"/>
  <c r="F137" i="2"/>
  <c r="E137" i="2"/>
  <c r="D137" i="2"/>
  <c r="M136" i="2"/>
  <c r="L136" i="2"/>
  <c r="K136" i="2"/>
  <c r="J136" i="2"/>
  <c r="I136" i="2"/>
  <c r="H136" i="2"/>
  <c r="G136" i="2"/>
  <c r="F136" i="2"/>
  <c r="E136" i="2"/>
  <c r="D136" i="2"/>
  <c r="K135" i="2"/>
  <c r="J135" i="2"/>
  <c r="I135" i="2"/>
  <c r="H135" i="2"/>
  <c r="G135" i="2"/>
  <c r="F135" i="2"/>
  <c r="E135" i="2"/>
  <c r="D135" i="2"/>
  <c r="M134" i="2"/>
  <c r="L134" i="2"/>
  <c r="K134" i="2"/>
  <c r="J134" i="2"/>
  <c r="I134" i="2"/>
  <c r="H134" i="2"/>
  <c r="G134" i="2"/>
  <c r="F134" i="2"/>
  <c r="E134" i="2"/>
  <c r="D134" i="2"/>
  <c r="K133" i="2"/>
  <c r="J133" i="2"/>
  <c r="I133" i="2"/>
  <c r="H133" i="2"/>
  <c r="G133" i="2"/>
  <c r="F133" i="2"/>
  <c r="E133" i="2"/>
  <c r="D133" i="2"/>
  <c r="M132" i="2"/>
  <c r="K132" i="2"/>
  <c r="J132" i="2"/>
  <c r="I132" i="2"/>
  <c r="H132" i="2"/>
  <c r="G132" i="2"/>
  <c r="F132" i="2"/>
  <c r="E132" i="2"/>
  <c r="D132" i="2"/>
  <c r="K131" i="2"/>
  <c r="J131" i="2"/>
  <c r="I131" i="2"/>
  <c r="H131" i="2"/>
  <c r="G131" i="2"/>
  <c r="F131" i="2"/>
  <c r="E131" i="2"/>
  <c r="D131" i="2"/>
  <c r="M130" i="2"/>
  <c r="K130" i="2"/>
  <c r="J130" i="2"/>
  <c r="I130" i="2"/>
  <c r="H130" i="2"/>
  <c r="G130" i="2"/>
  <c r="F130" i="2"/>
  <c r="E130" i="2"/>
  <c r="D130" i="2"/>
  <c r="K129" i="2"/>
  <c r="J129" i="2"/>
  <c r="I129" i="2"/>
  <c r="H129" i="2"/>
  <c r="G129" i="2"/>
  <c r="F129" i="2"/>
  <c r="E129" i="2"/>
  <c r="D129" i="2"/>
  <c r="D126" i="2" s="1"/>
  <c r="M128" i="2"/>
  <c r="K128" i="2"/>
  <c r="J128" i="2"/>
  <c r="I128" i="2"/>
  <c r="H128" i="2"/>
  <c r="G128" i="2"/>
  <c r="F128" i="2"/>
  <c r="E128" i="2"/>
  <c r="D128" i="2"/>
  <c r="J126" i="2"/>
  <c r="I126" i="2"/>
  <c r="G126" i="2"/>
  <c r="F126" i="2"/>
  <c r="E126" i="2"/>
  <c r="I125" i="2"/>
  <c r="O123" i="2"/>
  <c r="N123" i="2"/>
  <c r="M123" i="2"/>
  <c r="L123" i="2"/>
  <c r="H123" i="2"/>
  <c r="D123" i="2"/>
  <c r="O122" i="2"/>
  <c r="N122" i="2"/>
  <c r="M122" i="2"/>
  <c r="L122" i="2" s="1"/>
  <c r="H122" i="2"/>
  <c r="D122" i="2"/>
  <c r="O121" i="2"/>
  <c r="N121" i="2"/>
  <c r="M121" i="2"/>
  <c r="M145" i="2" s="1"/>
  <c r="L145" i="2" s="1"/>
  <c r="H121" i="2"/>
  <c r="D121" i="2"/>
  <c r="O120" i="2"/>
  <c r="L120" i="2" s="1"/>
  <c r="N120" i="2"/>
  <c r="M120" i="2"/>
  <c r="H120" i="2"/>
  <c r="D120" i="2"/>
  <c r="O119" i="2"/>
  <c r="N119" i="2"/>
  <c r="M119" i="2"/>
  <c r="M143" i="2" s="1"/>
  <c r="L143" i="2" s="1"/>
  <c r="H119" i="2"/>
  <c r="D119" i="2"/>
  <c r="O118" i="2"/>
  <c r="N118" i="2"/>
  <c r="M118" i="2"/>
  <c r="H118" i="2"/>
  <c r="H116" i="2" s="1"/>
  <c r="H125" i="2" s="1"/>
  <c r="D118" i="2"/>
  <c r="D116" i="2" s="1"/>
  <c r="D125" i="2" s="1"/>
  <c r="K116" i="2"/>
  <c r="K125" i="2" s="1"/>
  <c r="J116" i="2"/>
  <c r="J125" i="2" s="1"/>
  <c r="I116" i="2"/>
  <c r="G116" i="2"/>
  <c r="G125" i="2" s="1"/>
  <c r="F116" i="2"/>
  <c r="F125" i="2" s="1"/>
  <c r="E116" i="2"/>
  <c r="E125" i="2" s="1"/>
  <c r="K114" i="2"/>
  <c r="J114" i="2"/>
  <c r="I114" i="2"/>
  <c r="G114" i="2"/>
  <c r="F114" i="2"/>
  <c r="E114" i="2"/>
  <c r="O112" i="2"/>
  <c r="N112" i="2"/>
  <c r="M112" i="2"/>
  <c r="L112" i="2"/>
  <c r="H112" i="2"/>
  <c r="D112" i="2"/>
  <c r="O110" i="2"/>
  <c r="L110" i="2" s="1"/>
  <c r="N110" i="2"/>
  <c r="M110" i="2"/>
  <c r="H110" i="2"/>
  <c r="D110" i="2"/>
  <c r="O108" i="2"/>
  <c r="N108" i="2"/>
  <c r="M108" i="2"/>
  <c r="L108" i="2"/>
  <c r="H108" i="2"/>
  <c r="D108" i="2"/>
  <c r="O106" i="2"/>
  <c r="L106" i="2" s="1"/>
  <c r="N106" i="2"/>
  <c r="M106" i="2"/>
  <c r="H106" i="2"/>
  <c r="D106" i="2"/>
  <c r="O104" i="2"/>
  <c r="N104" i="2"/>
  <c r="M104" i="2"/>
  <c r="L104" i="2" s="1"/>
  <c r="H104" i="2"/>
  <c r="D104" i="2"/>
  <c r="O102" i="2"/>
  <c r="N102" i="2"/>
  <c r="M102" i="2"/>
  <c r="L102" i="2" s="1"/>
  <c r="H102" i="2"/>
  <c r="H114" i="2" s="1"/>
  <c r="D102" i="2"/>
  <c r="O100" i="2"/>
  <c r="N100" i="2"/>
  <c r="M100" i="2"/>
  <c r="L100" i="2" s="1"/>
  <c r="H100" i="2"/>
  <c r="D100" i="2"/>
  <c r="O98" i="2"/>
  <c r="N98" i="2"/>
  <c r="M98" i="2"/>
  <c r="H98" i="2"/>
  <c r="D98" i="2"/>
  <c r="D114" i="2" s="1"/>
  <c r="O96" i="2"/>
  <c r="N96" i="2"/>
  <c r="M96" i="2"/>
  <c r="M114" i="2" s="1"/>
  <c r="L96" i="2"/>
  <c r="H96" i="2"/>
  <c r="D96" i="2"/>
  <c r="O94" i="2"/>
  <c r="N94" i="2"/>
  <c r="M94" i="2"/>
  <c r="H94" i="2"/>
  <c r="D94" i="2"/>
  <c r="O92" i="2"/>
  <c r="N92" i="2"/>
  <c r="M92" i="2"/>
  <c r="L92" i="2"/>
  <c r="H92" i="2"/>
  <c r="D92" i="2"/>
  <c r="O90" i="2"/>
  <c r="N90" i="2"/>
  <c r="M90" i="2"/>
  <c r="L90" i="2" s="1"/>
  <c r="H90" i="2"/>
  <c r="D90" i="2"/>
  <c r="O87" i="2"/>
  <c r="N87" i="2"/>
  <c r="M87" i="2"/>
  <c r="M142" i="2" s="1"/>
  <c r="L87" i="2"/>
  <c r="H87" i="2"/>
  <c r="D87" i="2"/>
  <c r="O86" i="2"/>
  <c r="N86" i="2"/>
  <c r="M86" i="2"/>
  <c r="H86" i="2"/>
  <c r="D86" i="2"/>
  <c r="D84" i="2" s="1"/>
  <c r="D88" i="2" s="1"/>
  <c r="M84" i="2"/>
  <c r="M88" i="2" s="1"/>
  <c r="K84" i="2"/>
  <c r="K88" i="2" s="1"/>
  <c r="J84" i="2"/>
  <c r="J88" i="2" s="1"/>
  <c r="I84" i="2"/>
  <c r="I88" i="2" s="1"/>
  <c r="H84" i="2"/>
  <c r="H88" i="2" s="1"/>
  <c r="G84" i="2"/>
  <c r="G88" i="2" s="1"/>
  <c r="F84" i="2"/>
  <c r="F88" i="2" s="1"/>
  <c r="E84" i="2"/>
  <c r="E88" i="2" s="1"/>
  <c r="O80" i="2"/>
  <c r="O141" i="2" s="1"/>
  <c r="N80" i="2"/>
  <c r="N141" i="2" s="1"/>
  <c r="M80" i="2"/>
  <c r="M141" i="2" s="1"/>
  <c r="L141" i="2" s="1"/>
  <c r="L80" i="2"/>
  <c r="Q152" i="2" s="1"/>
  <c r="K80" i="2"/>
  <c r="K141" i="2" s="1"/>
  <c r="K126" i="2" s="1"/>
  <c r="D80" i="2"/>
  <c r="O78" i="2"/>
  <c r="N78" i="2"/>
  <c r="M78" i="2"/>
  <c r="L78" i="2"/>
  <c r="H78" i="2"/>
  <c r="D78" i="2"/>
  <c r="O77" i="2"/>
  <c r="N77" i="2"/>
  <c r="N74" i="2" s="1"/>
  <c r="M77" i="2"/>
  <c r="L77" i="2" s="1"/>
  <c r="H77" i="2"/>
  <c r="D77" i="2"/>
  <c r="D74" i="2" s="1"/>
  <c r="O76" i="2"/>
  <c r="O74" i="2" s="1"/>
  <c r="N76" i="2"/>
  <c r="M76" i="2"/>
  <c r="L76" i="2"/>
  <c r="L74" i="2" s="1"/>
  <c r="H76" i="2"/>
  <c r="D76" i="2"/>
  <c r="L75" i="2"/>
  <c r="H75" i="2"/>
  <c r="D75" i="2"/>
  <c r="M74" i="2"/>
  <c r="K74" i="2"/>
  <c r="J74" i="2"/>
  <c r="I74" i="2"/>
  <c r="H74" i="2"/>
  <c r="G74" i="2"/>
  <c r="F74" i="2"/>
  <c r="E74" i="2"/>
  <c r="O73" i="2"/>
  <c r="N73" i="2"/>
  <c r="M73" i="2"/>
  <c r="M70" i="2" s="1"/>
  <c r="L73" i="2"/>
  <c r="H73" i="2"/>
  <c r="D73" i="2"/>
  <c r="O72" i="2"/>
  <c r="N72" i="2"/>
  <c r="N70" i="2" s="1"/>
  <c r="M72" i="2"/>
  <c r="L72" i="2" s="1"/>
  <c r="L70" i="2" s="1"/>
  <c r="H72" i="2"/>
  <c r="D72" i="2"/>
  <c r="L71" i="2"/>
  <c r="H71" i="2"/>
  <c r="D71" i="2"/>
  <c r="O70" i="2"/>
  <c r="K70" i="2"/>
  <c r="J70" i="2"/>
  <c r="I70" i="2"/>
  <c r="H70" i="2"/>
  <c r="G70" i="2"/>
  <c r="F70" i="2"/>
  <c r="E70" i="2"/>
  <c r="D70" i="2"/>
  <c r="O69" i="2"/>
  <c r="O66" i="2" s="1"/>
  <c r="N69" i="2"/>
  <c r="H69" i="2"/>
  <c r="D69" i="2"/>
  <c r="O68" i="2"/>
  <c r="N68" i="2"/>
  <c r="M68" i="2"/>
  <c r="H68" i="2"/>
  <c r="D68" i="2"/>
  <c r="D66" i="2" s="1"/>
  <c r="L67" i="2"/>
  <c r="H67" i="2"/>
  <c r="D67" i="2"/>
  <c r="N66" i="2"/>
  <c r="K66" i="2"/>
  <c r="J66" i="2"/>
  <c r="I66" i="2"/>
  <c r="G66" i="2"/>
  <c r="F66" i="2"/>
  <c r="E66" i="2"/>
  <c r="O65" i="2"/>
  <c r="O62" i="2" s="1"/>
  <c r="N65" i="2"/>
  <c r="H65" i="2"/>
  <c r="D65" i="2"/>
  <c r="D62" i="2" s="1"/>
  <c r="O64" i="2"/>
  <c r="N64" i="2"/>
  <c r="M64" i="2"/>
  <c r="L64" i="2"/>
  <c r="H64" i="2"/>
  <c r="D64" i="2"/>
  <c r="L63" i="2"/>
  <c r="H63" i="2"/>
  <c r="D63" i="2"/>
  <c r="N62" i="2"/>
  <c r="K62" i="2"/>
  <c r="J62" i="2"/>
  <c r="I62" i="2"/>
  <c r="G62" i="2"/>
  <c r="F62" i="2"/>
  <c r="E62" i="2"/>
  <c r="O61" i="2"/>
  <c r="N61" i="2"/>
  <c r="N58" i="2" s="1"/>
  <c r="M61" i="2"/>
  <c r="L61" i="2" s="1"/>
  <c r="H61" i="2"/>
  <c r="D61" i="2"/>
  <c r="O60" i="2"/>
  <c r="O58" i="2" s="1"/>
  <c r="N60" i="2"/>
  <c r="M60" i="2"/>
  <c r="H60" i="2"/>
  <c r="H58" i="2" s="1"/>
  <c r="D60" i="2"/>
  <c r="L59" i="2"/>
  <c r="H59" i="2"/>
  <c r="D59" i="2"/>
  <c r="M58" i="2"/>
  <c r="K58" i="2"/>
  <c r="J58" i="2"/>
  <c r="I58" i="2"/>
  <c r="G58" i="2"/>
  <c r="F58" i="2"/>
  <c r="E58" i="2"/>
  <c r="D58" i="2"/>
  <c r="O57" i="2"/>
  <c r="N57" i="2"/>
  <c r="M57" i="2"/>
  <c r="M54" i="2" s="1"/>
  <c r="H57" i="2"/>
  <c r="D57" i="2"/>
  <c r="O56" i="2"/>
  <c r="N56" i="2"/>
  <c r="N54" i="2" s="1"/>
  <c r="M56" i="2"/>
  <c r="H56" i="2"/>
  <c r="H54" i="2" s="1"/>
  <c r="D56" i="2"/>
  <c r="D54" i="2" s="1"/>
  <c r="L55" i="2"/>
  <c r="H55" i="2"/>
  <c r="D55" i="2"/>
  <c r="O54" i="2"/>
  <c r="K54" i="2"/>
  <c r="J54" i="2"/>
  <c r="I54" i="2"/>
  <c r="G54" i="2"/>
  <c r="F54" i="2"/>
  <c r="E54" i="2"/>
  <c r="O53" i="2"/>
  <c r="N53" i="2"/>
  <c r="M53" i="2"/>
  <c r="L53" i="2"/>
  <c r="H53" i="2"/>
  <c r="H50" i="2" s="1"/>
  <c r="D53" i="2"/>
  <c r="O52" i="2"/>
  <c r="N52" i="2"/>
  <c r="M52" i="2"/>
  <c r="H52" i="2"/>
  <c r="D52" i="2"/>
  <c r="D50" i="2" s="1"/>
  <c r="L51" i="2"/>
  <c r="H51" i="2"/>
  <c r="D51" i="2"/>
  <c r="O50" i="2"/>
  <c r="N50" i="2"/>
  <c r="K50" i="2"/>
  <c r="J50" i="2"/>
  <c r="I50" i="2"/>
  <c r="G50" i="2"/>
  <c r="F50" i="2"/>
  <c r="E50" i="2"/>
  <c r="O49" i="2"/>
  <c r="O46" i="2" s="1"/>
  <c r="N49" i="2"/>
  <c r="H49" i="2"/>
  <c r="D49" i="2"/>
  <c r="D46" i="2" s="1"/>
  <c r="O48" i="2"/>
  <c r="N48" i="2"/>
  <c r="M48" i="2"/>
  <c r="L48" i="2"/>
  <c r="H48" i="2"/>
  <c r="D48" i="2"/>
  <c r="L47" i="2"/>
  <c r="H47" i="2"/>
  <c r="D47" i="2"/>
  <c r="N46" i="2"/>
  <c r="K46" i="2"/>
  <c r="J46" i="2"/>
  <c r="I46" i="2"/>
  <c r="G46" i="2"/>
  <c r="F46" i="2"/>
  <c r="E46" i="2"/>
  <c r="O45" i="2"/>
  <c r="N45" i="2"/>
  <c r="M45" i="2"/>
  <c r="L45" i="2" s="1"/>
  <c r="H45" i="2"/>
  <c r="D45" i="2"/>
  <c r="O44" i="2"/>
  <c r="O42" i="2" s="1"/>
  <c r="N44" i="2"/>
  <c r="N42" i="2" s="1"/>
  <c r="M44" i="2"/>
  <c r="L44" i="2"/>
  <c r="H44" i="2"/>
  <c r="D44" i="2"/>
  <c r="L43" i="2"/>
  <c r="H43" i="2"/>
  <c r="D43" i="2"/>
  <c r="M42" i="2"/>
  <c r="L42" i="2"/>
  <c r="K42" i="2"/>
  <c r="J42" i="2"/>
  <c r="I42" i="2"/>
  <c r="H42" i="2"/>
  <c r="G42" i="2"/>
  <c r="F42" i="2"/>
  <c r="E42" i="2"/>
  <c r="D42" i="2"/>
  <c r="O41" i="2"/>
  <c r="N41" i="2"/>
  <c r="M41" i="2"/>
  <c r="L41" i="2"/>
  <c r="H41" i="2"/>
  <c r="D41" i="2"/>
  <c r="O40" i="2"/>
  <c r="O38" i="2" s="1"/>
  <c r="N40" i="2"/>
  <c r="N38" i="2" s="1"/>
  <c r="M40" i="2"/>
  <c r="H40" i="2"/>
  <c r="D40" i="2"/>
  <c r="D38" i="2" s="1"/>
  <c r="M38" i="2"/>
  <c r="K38" i="2"/>
  <c r="J38" i="2"/>
  <c r="I38" i="2"/>
  <c r="H38" i="2"/>
  <c r="G38" i="2"/>
  <c r="F38" i="2"/>
  <c r="E38" i="2"/>
  <c r="O37" i="2"/>
  <c r="O146" i="2" s="1"/>
  <c r="N37" i="2"/>
  <c r="N146" i="2" s="1"/>
  <c r="M37" i="2"/>
  <c r="M146" i="2" s="1"/>
  <c r="L146" i="2" s="1"/>
  <c r="H37" i="2"/>
  <c r="D37" i="2"/>
  <c r="O36" i="2"/>
  <c r="O145" i="2" s="1"/>
  <c r="N36" i="2"/>
  <c r="N145" i="2" s="1"/>
  <c r="M36" i="2"/>
  <c r="H36" i="2"/>
  <c r="D36" i="2"/>
  <c r="O35" i="2"/>
  <c r="O144" i="2" s="1"/>
  <c r="N35" i="2"/>
  <c r="N144" i="2" s="1"/>
  <c r="M35" i="2"/>
  <c r="M144" i="2" s="1"/>
  <c r="L144" i="2" s="1"/>
  <c r="L35" i="2"/>
  <c r="H35" i="2"/>
  <c r="D35" i="2"/>
  <c r="O34" i="2"/>
  <c r="O143" i="2" s="1"/>
  <c r="N34" i="2"/>
  <c r="N143" i="2" s="1"/>
  <c r="M34" i="2"/>
  <c r="H34" i="2"/>
  <c r="D34" i="2"/>
  <c r="O33" i="2"/>
  <c r="N33" i="2"/>
  <c r="M33" i="2"/>
  <c r="H33" i="2"/>
  <c r="D33" i="2"/>
  <c r="O32" i="2"/>
  <c r="O138" i="2" s="1"/>
  <c r="L138" i="2" s="1"/>
  <c r="N32" i="2"/>
  <c r="N138" i="2" s="1"/>
  <c r="M32" i="2"/>
  <c r="H32" i="2"/>
  <c r="D32" i="2"/>
  <c r="O31" i="2"/>
  <c r="O137" i="2" s="1"/>
  <c r="N31" i="2"/>
  <c r="N137" i="2" s="1"/>
  <c r="M31" i="2"/>
  <c r="H31" i="2"/>
  <c r="D31" i="2"/>
  <c r="O30" i="2"/>
  <c r="O136" i="2" s="1"/>
  <c r="N30" i="2"/>
  <c r="N136" i="2" s="1"/>
  <c r="M30" i="2"/>
  <c r="L30" i="2"/>
  <c r="H30" i="2"/>
  <c r="D30" i="2"/>
  <c r="O29" i="2"/>
  <c r="O135" i="2" s="1"/>
  <c r="N29" i="2"/>
  <c r="N135" i="2" s="1"/>
  <c r="M29" i="2"/>
  <c r="H29" i="2"/>
  <c r="D29" i="2"/>
  <c r="O28" i="2"/>
  <c r="O134" i="2" s="1"/>
  <c r="N28" i="2"/>
  <c r="N134" i="2" s="1"/>
  <c r="M28" i="2"/>
  <c r="L28" i="2"/>
  <c r="H28" i="2"/>
  <c r="D28" i="2"/>
  <c r="O27" i="2"/>
  <c r="O133" i="2" s="1"/>
  <c r="N27" i="2"/>
  <c r="N133" i="2" s="1"/>
  <c r="M27" i="2"/>
  <c r="H27" i="2"/>
  <c r="D27" i="2"/>
  <c r="O26" i="2"/>
  <c r="O132" i="2" s="1"/>
  <c r="L132" i="2" s="1"/>
  <c r="N26" i="2"/>
  <c r="N132" i="2" s="1"/>
  <c r="M26" i="2"/>
  <c r="H26" i="2"/>
  <c r="D26" i="2"/>
  <c r="O25" i="2"/>
  <c r="O131" i="2" s="1"/>
  <c r="N25" i="2"/>
  <c r="N131" i="2" s="1"/>
  <c r="M25" i="2"/>
  <c r="H25" i="2"/>
  <c r="D25" i="2"/>
  <c r="O24" i="2"/>
  <c r="O130" i="2" s="1"/>
  <c r="L130" i="2" s="1"/>
  <c r="N24" i="2"/>
  <c r="N130" i="2" s="1"/>
  <c r="M24" i="2"/>
  <c r="H24" i="2"/>
  <c r="D24" i="2"/>
  <c r="O23" i="2"/>
  <c r="O129" i="2" s="1"/>
  <c r="N23" i="2"/>
  <c r="N129" i="2" s="1"/>
  <c r="M23" i="2"/>
  <c r="H23" i="2"/>
  <c r="D23" i="2"/>
  <c r="O22" i="2"/>
  <c r="N22" i="2"/>
  <c r="N128" i="2" s="1"/>
  <c r="M22" i="2"/>
  <c r="L22" i="2"/>
  <c r="H22" i="2"/>
  <c r="D22" i="2"/>
  <c r="N20" i="2"/>
  <c r="N82" i="2" s="1"/>
  <c r="K20" i="2"/>
  <c r="J20" i="2"/>
  <c r="I20" i="2"/>
  <c r="I82" i="2" s="1"/>
  <c r="G20" i="2"/>
  <c r="F20" i="2"/>
  <c r="E20" i="2"/>
  <c r="E82" i="2" s="1"/>
  <c r="Q228" i="1"/>
  <c r="K225" i="1"/>
  <c r="J225" i="1"/>
  <c r="I225" i="1"/>
  <c r="H225" i="1"/>
  <c r="G225" i="1"/>
  <c r="F225" i="1"/>
  <c r="E225" i="1"/>
  <c r="D225" i="1"/>
  <c r="K224" i="1"/>
  <c r="J224" i="1"/>
  <c r="I224" i="1"/>
  <c r="H224" i="1"/>
  <c r="G224" i="1"/>
  <c r="F224" i="1"/>
  <c r="E224" i="1"/>
  <c r="D224" i="1"/>
  <c r="Q222" i="1"/>
  <c r="P222" i="1" s="1"/>
  <c r="O220" i="1"/>
  <c r="N220" i="1"/>
  <c r="M220" i="1"/>
  <c r="L220" i="1" s="1"/>
  <c r="H220" i="1"/>
  <c r="D220" i="1"/>
  <c r="O219" i="1"/>
  <c r="N219" i="1"/>
  <c r="M219" i="1"/>
  <c r="L219" i="1"/>
  <c r="H219" i="1"/>
  <c r="D219" i="1"/>
  <c r="O218" i="1"/>
  <c r="N218" i="1"/>
  <c r="M218" i="1"/>
  <c r="L218" i="1" s="1"/>
  <c r="H218" i="1"/>
  <c r="D218" i="1"/>
  <c r="O217" i="1"/>
  <c r="N217" i="1"/>
  <c r="M217" i="1"/>
  <c r="L217" i="1"/>
  <c r="H217" i="1"/>
  <c r="D217" i="1"/>
  <c r="O216" i="1"/>
  <c r="N216" i="1"/>
  <c r="M216" i="1"/>
  <c r="L216" i="1" s="1"/>
  <c r="H216" i="1"/>
  <c r="D216" i="1"/>
  <c r="O215" i="1"/>
  <c r="N215" i="1"/>
  <c r="M215" i="1"/>
  <c r="L215" i="1"/>
  <c r="H215" i="1"/>
  <c r="D215" i="1"/>
  <c r="O214" i="1"/>
  <c r="N214" i="1"/>
  <c r="N213" i="1" s="1"/>
  <c r="M214" i="1"/>
  <c r="H214" i="1"/>
  <c r="D214" i="1"/>
  <c r="O213" i="1"/>
  <c r="K213" i="1"/>
  <c r="K211" i="1" s="1"/>
  <c r="K221" i="1" s="1"/>
  <c r="J213" i="1"/>
  <c r="I213" i="1"/>
  <c r="H213" i="1"/>
  <c r="G213" i="1"/>
  <c r="G211" i="1" s="1"/>
  <c r="G221" i="1" s="1"/>
  <c r="F213" i="1"/>
  <c r="E213" i="1"/>
  <c r="D213" i="1"/>
  <c r="O212" i="1"/>
  <c r="N212" i="1"/>
  <c r="M212" i="1"/>
  <c r="L212" i="1"/>
  <c r="H212" i="1"/>
  <c r="D212" i="1"/>
  <c r="N211" i="1"/>
  <c r="N221" i="1" s="1"/>
  <c r="J211" i="1"/>
  <c r="J221" i="1" s="1"/>
  <c r="I211" i="1"/>
  <c r="F211" i="1"/>
  <c r="F221" i="1" s="1"/>
  <c r="E211" i="1"/>
  <c r="D211" i="1" s="1"/>
  <c r="K209" i="1"/>
  <c r="J209" i="1"/>
  <c r="I209" i="1"/>
  <c r="G209" i="1"/>
  <c r="F209" i="1"/>
  <c r="E209" i="1"/>
  <c r="O208" i="1"/>
  <c r="N208" i="1"/>
  <c r="M208" i="1"/>
  <c r="L208" i="1" s="1"/>
  <c r="H208" i="1"/>
  <c r="D208" i="1"/>
  <c r="O207" i="1"/>
  <c r="N207" i="1"/>
  <c r="M207" i="1"/>
  <c r="L207" i="1"/>
  <c r="H207" i="1"/>
  <c r="D207" i="1"/>
  <c r="O206" i="1"/>
  <c r="N206" i="1"/>
  <c r="M206" i="1"/>
  <c r="L206" i="1" s="1"/>
  <c r="H206" i="1"/>
  <c r="D206" i="1"/>
  <c r="O205" i="1"/>
  <c r="N205" i="1"/>
  <c r="M205" i="1"/>
  <c r="L205" i="1"/>
  <c r="H205" i="1"/>
  <c r="D205" i="1"/>
  <c r="O204" i="1"/>
  <c r="N204" i="1"/>
  <c r="M204" i="1"/>
  <c r="L204" i="1" s="1"/>
  <c r="H204" i="1"/>
  <c r="D204" i="1"/>
  <c r="O203" i="1"/>
  <c r="N203" i="1"/>
  <c r="M203" i="1"/>
  <c r="L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N199" i="1"/>
  <c r="M199" i="1"/>
  <c r="L199" i="1"/>
  <c r="H199" i="1"/>
  <c r="D199" i="1"/>
  <c r="O198" i="1"/>
  <c r="N198" i="1"/>
  <c r="M198" i="1"/>
  <c r="L198" i="1" s="1"/>
  <c r="H198" i="1"/>
  <c r="D198" i="1"/>
  <c r="O197" i="1"/>
  <c r="N197" i="1"/>
  <c r="M197" i="1"/>
  <c r="L197" i="1"/>
  <c r="H197" i="1"/>
  <c r="D197" i="1"/>
  <c r="O196" i="1"/>
  <c r="N196" i="1"/>
  <c r="M196" i="1"/>
  <c r="L196" i="1" s="1"/>
  <c r="H196" i="1"/>
  <c r="D196" i="1"/>
  <c r="O195" i="1"/>
  <c r="N195" i="1"/>
  <c r="M195" i="1"/>
  <c r="L195" i="1"/>
  <c r="H195" i="1"/>
  <c r="D195" i="1"/>
  <c r="O194" i="1"/>
  <c r="N194" i="1"/>
  <c r="N209" i="1" s="1"/>
  <c r="M194" i="1"/>
  <c r="L194" i="1" s="1"/>
  <c r="H194" i="1"/>
  <c r="D194" i="1"/>
  <c r="O192" i="1"/>
  <c r="K192" i="1"/>
  <c r="G192" i="1"/>
  <c r="O191" i="1"/>
  <c r="N191" i="1"/>
  <c r="M191" i="1"/>
  <c r="L191" i="1"/>
  <c r="H191" i="1"/>
  <c r="D191" i="1"/>
  <c r="O190" i="1"/>
  <c r="N190" i="1"/>
  <c r="M190" i="1"/>
  <c r="L190" i="1" s="1"/>
  <c r="H190" i="1"/>
  <c r="D190" i="1"/>
  <c r="D189" i="1" s="1"/>
  <c r="D192" i="1" s="1"/>
  <c r="O189" i="1"/>
  <c r="K189" i="1"/>
  <c r="J189" i="1"/>
  <c r="J192" i="1" s="1"/>
  <c r="I189" i="1"/>
  <c r="I192" i="1" s="1"/>
  <c r="H189" i="1"/>
  <c r="H192" i="1" s="1"/>
  <c r="G189" i="1"/>
  <c r="F189" i="1"/>
  <c r="F192" i="1" s="1"/>
  <c r="E189" i="1"/>
  <c r="E192" i="1" s="1"/>
  <c r="K187" i="1"/>
  <c r="G187" i="1"/>
  <c r="O186" i="1"/>
  <c r="N186" i="1"/>
  <c r="M186" i="1"/>
  <c r="L186" i="1"/>
  <c r="H186" i="1"/>
  <c r="D186" i="1"/>
  <c r="O185" i="1"/>
  <c r="N185" i="1"/>
  <c r="M185" i="1"/>
  <c r="L185" i="1" s="1"/>
  <c r="H185" i="1"/>
  <c r="D185" i="1"/>
  <c r="O184" i="1"/>
  <c r="L184" i="1" s="1"/>
  <c r="N184" i="1"/>
  <c r="M184" i="1"/>
  <c r="H184" i="1"/>
  <c r="D184" i="1"/>
  <c r="O183" i="1"/>
  <c r="N183" i="1"/>
  <c r="M183" i="1"/>
  <c r="L183" i="1" s="1"/>
  <c r="H183" i="1"/>
  <c r="D183" i="1"/>
  <c r="O182" i="1"/>
  <c r="N182" i="1"/>
  <c r="M182" i="1"/>
  <c r="L182" i="1"/>
  <c r="H182" i="1"/>
  <c r="D182" i="1"/>
  <c r="O181" i="1"/>
  <c r="N181" i="1"/>
  <c r="M181" i="1"/>
  <c r="L181" i="1" s="1"/>
  <c r="H181" i="1"/>
  <c r="D181" i="1"/>
  <c r="O180" i="1"/>
  <c r="N180" i="1"/>
  <c r="M180" i="1"/>
  <c r="L180" i="1"/>
  <c r="H180" i="1"/>
  <c r="D180" i="1"/>
  <c r="O179" i="1"/>
  <c r="N179" i="1"/>
  <c r="M179" i="1"/>
  <c r="L179" i="1" s="1"/>
  <c r="H179" i="1"/>
  <c r="D179" i="1"/>
  <c r="O178" i="1"/>
  <c r="N178" i="1"/>
  <c r="M178" i="1"/>
  <c r="L178" i="1"/>
  <c r="H178" i="1"/>
  <c r="D178" i="1"/>
  <c r="O177" i="1"/>
  <c r="N177" i="1"/>
  <c r="M177" i="1"/>
  <c r="L177" i="1" s="1"/>
  <c r="H177" i="1"/>
  <c r="D177" i="1"/>
  <c r="O176" i="1"/>
  <c r="L176" i="1" s="1"/>
  <c r="N176" i="1"/>
  <c r="M176" i="1"/>
  <c r="H176" i="1"/>
  <c r="D176" i="1"/>
  <c r="O175" i="1"/>
  <c r="N175" i="1"/>
  <c r="M175" i="1"/>
  <c r="L175" i="1" s="1"/>
  <c r="H175" i="1"/>
  <c r="D175" i="1"/>
  <c r="O174" i="1"/>
  <c r="N174" i="1"/>
  <c r="M174" i="1"/>
  <c r="L174" i="1"/>
  <c r="H174" i="1"/>
  <c r="D174" i="1"/>
  <c r="O173" i="1"/>
  <c r="N173" i="1"/>
  <c r="M173" i="1"/>
  <c r="L173" i="1" s="1"/>
  <c r="H173" i="1"/>
  <c r="D173" i="1"/>
  <c r="O172" i="1"/>
  <c r="N172" i="1"/>
  <c r="M172" i="1"/>
  <c r="L172" i="1"/>
  <c r="H172" i="1"/>
  <c r="D172" i="1"/>
  <c r="O171" i="1"/>
  <c r="N171" i="1"/>
  <c r="M171" i="1"/>
  <c r="L171" i="1" s="1"/>
  <c r="H171" i="1"/>
  <c r="D171" i="1"/>
  <c r="O170" i="1"/>
  <c r="N170" i="1"/>
  <c r="M170" i="1"/>
  <c r="L170" i="1"/>
  <c r="H170" i="1"/>
  <c r="D170" i="1"/>
  <c r="O169" i="1"/>
  <c r="N169" i="1"/>
  <c r="M169" i="1"/>
  <c r="L169" i="1" s="1"/>
  <c r="H169" i="1"/>
  <c r="D169" i="1"/>
  <c r="O168" i="1"/>
  <c r="L168" i="1" s="1"/>
  <c r="N168" i="1"/>
  <c r="M168" i="1"/>
  <c r="H168" i="1"/>
  <c r="D168" i="1"/>
  <c r="O167" i="1"/>
  <c r="N167" i="1"/>
  <c r="M167" i="1"/>
  <c r="L167" i="1" s="1"/>
  <c r="H167" i="1"/>
  <c r="D167" i="1"/>
  <c r="O166" i="1"/>
  <c r="N166" i="1"/>
  <c r="M166" i="1"/>
  <c r="L166" i="1"/>
  <c r="H166" i="1"/>
  <c r="D166" i="1"/>
  <c r="O165" i="1"/>
  <c r="N165" i="1"/>
  <c r="M165" i="1"/>
  <c r="L165" i="1" s="1"/>
  <c r="H165" i="1"/>
  <c r="D165" i="1"/>
  <c r="O164" i="1"/>
  <c r="N164" i="1"/>
  <c r="M164" i="1"/>
  <c r="L164" i="1"/>
  <c r="H164" i="1"/>
  <c r="D164" i="1"/>
  <c r="O163" i="1"/>
  <c r="N163" i="1"/>
  <c r="M163" i="1"/>
  <c r="L163" i="1" s="1"/>
  <c r="H163" i="1"/>
  <c r="D163" i="1"/>
  <c r="O162" i="1"/>
  <c r="N162" i="1"/>
  <c r="M162" i="1"/>
  <c r="L162" i="1"/>
  <c r="H162" i="1"/>
  <c r="D162" i="1"/>
  <c r="O161" i="1"/>
  <c r="N161" i="1"/>
  <c r="M161" i="1"/>
  <c r="L161" i="1" s="1"/>
  <c r="H161" i="1"/>
  <c r="D161" i="1"/>
  <c r="O160" i="1"/>
  <c r="L160" i="1" s="1"/>
  <c r="N160" i="1"/>
  <c r="M160" i="1"/>
  <c r="H160" i="1"/>
  <c r="D160" i="1"/>
  <c r="O159" i="1"/>
  <c r="N159" i="1"/>
  <c r="M159" i="1"/>
  <c r="L159" i="1" s="1"/>
  <c r="H159" i="1"/>
  <c r="D159" i="1"/>
  <c r="O158" i="1"/>
  <c r="N158" i="1"/>
  <c r="M158" i="1"/>
  <c r="L158" i="1"/>
  <c r="H158" i="1"/>
  <c r="D158" i="1"/>
  <c r="O157" i="1"/>
  <c r="N157" i="1"/>
  <c r="M157" i="1"/>
  <c r="L157" i="1" s="1"/>
  <c r="H157" i="1"/>
  <c r="D157" i="1"/>
  <c r="O156" i="1"/>
  <c r="N156" i="1"/>
  <c r="M156" i="1"/>
  <c r="L156" i="1"/>
  <c r="H156" i="1"/>
  <c r="D156" i="1"/>
  <c r="O155" i="1"/>
  <c r="N155" i="1"/>
  <c r="M155" i="1"/>
  <c r="L155" i="1" s="1"/>
  <c r="H155" i="1"/>
  <c r="D155" i="1"/>
  <c r="D187" i="1" s="1"/>
  <c r="O154" i="1"/>
  <c r="N154" i="1"/>
  <c r="M154" i="1"/>
  <c r="L154" i="1"/>
  <c r="H154" i="1"/>
  <c r="D154" i="1"/>
  <c r="O153" i="1"/>
  <c r="N153" i="1"/>
  <c r="M153" i="1"/>
  <c r="L153" i="1" s="1"/>
  <c r="H153" i="1"/>
  <c r="D153" i="1"/>
  <c r="O152" i="1"/>
  <c r="L152" i="1" s="1"/>
  <c r="N152" i="1"/>
  <c r="M152" i="1"/>
  <c r="H152" i="1"/>
  <c r="H187" i="1" s="1"/>
  <c r="D152" i="1"/>
  <c r="O151" i="1"/>
  <c r="N151" i="1"/>
  <c r="M151" i="1"/>
  <c r="L151" i="1" s="1"/>
  <c r="H151" i="1"/>
  <c r="D151" i="1"/>
  <c r="D149" i="1" s="1"/>
  <c r="O150" i="1"/>
  <c r="O149" i="1" s="1"/>
  <c r="O187" i="1" s="1"/>
  <c r="N150" i="1"/>
  <c r="M150" i="1"/>
  <c r="L150" i="1"/>
  <c r="H150" i="1"/>
  <c r="H149" i="1" s="1"/>
  <c r="D150" i="1"/>
  <c r="N149" i="1"/>
  <c r="K149" i="1"/>
  <c r="J149" i="1"/>
  <c r="J187" i="1" s="1"/>
  <c r="I149" i="1"/>
  <c r="I187" i="1" s="1"/>
  <c r="G149" i="1"/>
  <c r="F149" i="1"/>
  <c r="F187" i="1" s="1"/>
  <c r="E149" i="1"/>
  <c r="E187" i="1" s="1"/>
  <c r="N147" i="1"/>
  <c r="M147" i="1"/>
  <c r="K147" i="1"/>
  <c r="J147" i="1"/>
  <c r="I147" i="1"/>
  <c r="G147" i="1"/>
  <c r="F147" i="1"/>
  <c r="E147" i="1"/>
  <c r="O146" i="1"/>
  <c r="N146" i="1"/>
  <c r="M146" i="1"/>
  <c r="L146" i="1" s="1"/>
  <c r="H146" i="1"/>
  <c r="D146" i="1"/>
  <c r="O145" i="1"/>
  <c r="O147" i="1" s="1"/>
  <c r="N145" i="1"/>
  <c r="M145" i="1"/>
  <c r="L145" i="1"/>
  <c r="H145" i="1"/>
  <c r="H147" i="1" s="1"/>
  <c r="D145" i="1"/>
  <c r="O142" i="1"/>
  <c r="N142" i="1"/>
  <c r="M142" i="1"/>
  <c r="L142" i="1" s="1"/>
  <c r="H142" i="1"/>
  <c r="D142" i="1"/>
  <c r="O141" i="1"/>
  <c r="N141" i="1"/>
  <c r="M141" i="1"/>
  <c r="L141" i="1"/>
  <c r="H141" i="1"/>
  <c r="H139" i="1" s="1"/>
  <c r="D141" i="1"/>
  <c r="O140" i="1"/>
  <c r="N140" i="1"/>
  <c r="N139" i="1" s="1"/>
  <c r="M140" i="1"/>
  <c r="H140" i="1"/>
  <c r="D140" i="1"/>
  <c r="D139" i="1" s="1"/>
  <c r="O139" i="1"/>
  <c r="K139" i="1"/>
  <c r="I139" i="1"/>
  <c r="G139" i="1"/>
  <c r="F139" i="1"/>
  <c r="E139" i="1"/>
  <c r="O138" i="1"/>
  <c r="N138" i="1"/>
  <c r="M138" i="1"/>
  <c r="H138" i="1"/>
  <c r="H135" i="1" s="1"/>
  <c r="D138" i="1"/>
  <c r="O137" i="1"/>
  <c r="N137" i="1"/>
  <c r="M137" i="1"/>
  <c r="L137" i="1" s="1"/>
  <c r="H137" i="1"/>
  <c r="D137" i="1"/>
  <c r="O136" i="1"/>
  <c r="O135" i="1" s="1"/>
  <c r="N136" i="1"/>
  <c r="N135" i="1" s="1"/>
  <c r="M136" i="1"/>
  <c r="H136" i="1"/>
  <c r="D136" i="1"/>
  <c r="D135" i="1" s="1"/>
  <c r="K135" i="1"/>
  <c r="J135" i="1"/>
  <c r="I135" i="1"/>
  <c r="G135" i="1"/>
  <c r="F135" i="1"/>
  <c r="E135" i="1"/>
  <c r="O134" i="1"/>
  <c r="N134" i="1"/>
  <c r="M134" i="1"/>
  <c r="L134" i="1" s="1"/>
  <c r="H134" i="1"/>
  <c r="D134" i="1"/>
  <c r="O133" i="1"/>
  <c r="N133" i="1"/>
  <c r="M133" i="1"/>
  <c r="H133" i="1"/>
  <c r="D133" i="1"/>
  <c r="D131" i="1" s="1"/>
  <c r="O132" i="1"/>
  <c r="N132" i="1"/>
  <c r="M132" i="1"/>
  <c r="M131" i="1" s="1"/>
  <c r="H132" i="1"/>
  <c r="D132" i="1"/>
  <c r="O131" i="1"/>
  <c r="N131" i="1"/>
  <c r="K131" i="1"/>
  <c r="J131" i="1"/>
  <c r="I131" i="1"/>
  <c r="G131" i="1"/>
  <c r="F131" i="1"/>
  <c r="E131" i="1"/>
  <c r="O130" i="1"/>
  <c r="N130" i="1"/>
  <c r="M130" i="1"/>
  <c r="H130" i="1"/>
  <c r="D130" i="1"/>
  <c r="D127" i="1" s="1"/>
  <c r="O129" i="1"/>
  <c r="N129" i="1"/>
  <c r="M129" i="1"/>
  <c r="L129" i="1"/>
  <c r="H129" i="1"/>
  <c r="D129" i="1"/>
  <c r="O128" i="1"/>
  <c r="N128" i="1"/>
  <c r="N127" i="1" s="1"/>
  <c r="M128" i="1"/>
  <c r="L128" i="1" s="1"/>
  <c r="H128" i="1"/>
  <c r="D128" i="1"/>
  <c r="M127" i="1"/>
  <c r="K127" i="1"/>
  <c r="J127" i="1"/>
  <c r="I127" i="1"/>
  <c r="H127" i="1"/>
  <c r="G127" i="1"/>
  <c r="F127" i="1"/>
  <c r="E127" i="1"/>
  <c r="O126" i="1"/>
  <c r="N126" i="1"/>
  <c r="M126" i="1"/>
  <c r="L126" i="1" s="1"/>
  <c r="H126" i="1"/>
  <c r="D126" i="1"/>
  <c r="O125" i="1"/>
  <c r="O123" i="1" s="1"/>
  <c r="N125" i="1"/>
  <c r="M125" i="1"/>
  <c r="H125" i="1"/>
  <c r="D125" i="1"/>
  <c r="D123" i="1" s="1"/>
  <c r="O124" i="1"/>
  <c r="N124" i="1"/>
  <c r="M124" i="1"/>
  <c r="L124" i="1"/>
  <c r="H124" i="1"/>
  <c r="H123" i="1" s="1"/>
  <c r="D124" i="1"/>
  <c r="N123" i="1"/>
  <c r="K123" i="1"/>
  <c r="J123" i="1"/>
  <c r="I123" i="1"/>
  <c r="G123" i="1"/>
  <c r="F123" i="1"/>
  <c r="E123" i="1"/>
  <c r="O122" i="1"/>
  <c r="N122" i="1"/>
  <c r="M122" i="1"/>
  <c r="L122" i="1" s="1"/>
  <c r="H122" i="1"/>
  <c r="D122" i="1"/>
  <c r="O121" i="1"/>
  <c r="N121" i="1"/>
  <c r="M121" i="1"/>
  <c r="L121" i="1" s="1"/>
  <c r="H121" i="1"/>
  <c r="D121" i="1"/>
  <c r="O120" i="1"/>
  <c r="O119" i="1" s="1"/>
  <c r="N120" i="1"/>
  <c r="M120" i="1"/>
  <c r="L120" i="1" s="1"/>
  <c r="H120" i="1"/>
  <c r="D120" i="1"/>
  <c r="K119" i="1"/>
  <c r="J119" i="1"/>
  <c r="I119" i="1"/>
  <c r="H119" i="1"/>
  <c r="G119" i="1"/>
  <c r="F119" i="1"/>
  <c r="E119" i="1"/>
  <c r="D119" i="1"/>
  <c r="O118" i="1"/>
  <c r="N118" i="1"/>
  <c r="M118" i="1"/>
  <c r="L118" i="1"/>
  <c r="H118" i="1"/>
  <c r="D118" i="1"/>
  <c r="O117" i="1"/>
  <c r="N117" i="1"/>
  <c r="N115" i="1" s="1"/>
  <c r="M117" i="1"/>
  <c r="L117" i="1" s="1"/>
  <c r="H117" i="1"/>
  <c r="D117" i="1"/>
  <c r="D115" i="1" s="1"/>
  <c r="O116" i="1"/>
  <c r="N116" i="1"/>
  <c r="M116" i="1"/>
  <c r="M115" i="1" s="1"/>
  <c r="H116" i="1"/>
  <c r="H115" i="1" s="1"/>
  <c r="D116" i="1"/>
  <c r="O115" i="1"/>
  <c r="K115" i="1"/>
  <c r="J115" i="1"/>
  <c r="I115" i="1"/>
  <c r="G115" i="1"/>
  <c r="F115" i="1"/>
  <c r="F143" i="1" s="1"/>
  <c r="E115" i="1"/>
  <c r="O114" i="1"/>
  <c r="N114" i="1"/>
  <c r="M114" i="1"/>
  <c r="L114" i="1" s="1"/>
  <c r="H114" i="1"/>
  <c r="D114" i="1"/>
  <c r="O113" i="1"/>
  <c r="N113" i="1"/>
  <c r="M113" i="1"/>
  <c r="L113" i="1" s="1"/>
  <c r="H113" i="1"/>
  <c r="D113" i="1"/>
  <c r="O112" i="1"/>
  <c r="O111" i="1" s="1"/>
  <c r="N112" i="1"/>
  <c r="N111" i="1" s="1"/>
  <c r="M112" i="1"/>
  <c r="H112" i="1"/>
  <c r="H111" i="1" s="1"/>
  <c r="D112" i="1"/>
  <c r="D111" i="1" s="1"/>
  <c r="K111" i="1"/>
  <c r="J111" i="1"/>
  <c r="I111" i="1"/>
  <c r="G111" i="1"/>
  <c r="F111" i="1"/>
  <c r="E111" i="1"/>
  <c r="O110" i="1"/>
  <c r="N110" i="1"/>
  <c r="M110" i="1"/>
  <c r="L110" i="1" s="1"/>
  <c r="H110" i="1"/>
  <c r="D110" i="1"/>
  <c r="O109" i="1"/>
  <c r="N109" i="1"/>
  <c r="M109" i="1"/>
  <c r="L109" i="1" s="1"/>
  <c r="H109" i="1"/>
  <c r="D109" i="1"/>
  <c r="D107" i="1" s="1"/>
  <c r="O108" i="1"/>
  <c r="N108" i="1"/>
  <c r="M108" i="1"/>
  <c r="M107" i="1" s="1"/>
  <c r="H108" i="1"/>
  <c r="D108" i="1"/>
  <c r="O107" i="1"/>
  <c r="N107" i="1"/>
  <c r="K107" i="1"/>
  <c r="J107" i="1"/>
  <c r="I107" i="1"/>
  <c r="G107" i="1"/>
  <c r="F107" i="1"/>
  <c r="E107" i="1"/>
  <c r="O106" i="1"/>
  <c r="N106" i="1"/>
  <c r="M106" i="1"/>
  <c r="H106" i="1"/>
  <c r="H103" i="1" s="1"/>
  <c r="D106" i="1"/>
  <c r="O105" i="1"/>
  <c r="N105" i="1"/>
  <c r="M105" i="1"/>
  <c r="L105" i="1" s="1"/>
  <c r="H105" i="1"/>
  <c r="D105" i="1"/>
  <c r="O104" i="1"/>
  <c r="O103" i="1" s="1"/>
  <c r="N104" i="1"/>
  <c r="N103" i="1" s="1"/>
  <c r="M104" i="1"/>
  <c r="H104" i="1"/>
  <c r="D104" i="1"/>
  <c r="D103" i="1" s="1"/>
  <c r="K103" i="1"/>
  <c r="J103" i="1"/>
  <c r="I103" i="1"/>
  <c r="G103" i="1"/>
  <c r="F103" i="1"/>
  <c r="E103" i="1"/>
  <c r="O102" i="1"/>
  <c r="N102" i="1"/>
  <c r="M102" i="1"/>
  <c r="L102" i="1" s="1"/>
  <c r="H102" i="1"/>
  <c r="D102" i="1"/>
  <c r="O101" i="1"/>
  <c r="N101" i="1"/>
  <c r="M101" i="1"/>
  <c r="H101" i="1"/>
  <c r="D101" i="1"/>
  <c r="D99" i="1" s="1"/>
  <c r="O100" i="1"/>
  <c r="N100" i="1"/>
  <c r="M100" i="1"/>
  <c r="M99" i="1" s="1"/>
  <c r="H100" i="1"/>
  <c r="D100" i="1"/>
  <c r="O99" i="1"/>
  <c r="N99" i="1"/>
  <c r="K99" i="1"/>
  <c r="J99" i="1"/>
  <c r="I99" i="1"/>
  <c r="G99" i="1"/>
  <c r="F99" i="1"/>
  <c r="E99" i="1"/>
  <c r="O98" i="1"/>
  <c r="N98" i="1"/>
  <c r="M98" i="1"/>
  <c r="H98" i="1"/>
  <c r="D98" i="1"/>
  <c r="O97" i="1"/>
  <c r="N97" i="1"/>
  <c r="M97" i="1"/>
  <c r="L97" i="1"/>
  <c r="H97" i="1"/>
  <c r="D97" i="1"/>
  <c r="O96" i="1"/>
  <c r="O225" i="1" s="1"/>
  <c r="N96" i="1"/>
  <c r="N225" i="1" s="1"/>
  <c r="M96" i="1"/>
  <c r="M225" i="1" s="1"/>
  <c r="L225" i="1" s="1"/>
  <c r="H96" i="1"/>
  <c r="D96" i="1"/>
  <c r="D94" i="1" s="1"/>
  <c r="O95" i="1"/>
  <c r="N95" i="1"/>
  <c r="M95" i="1"/>
  <c r="L95" i="1" s="1"/>
  <c r="H95" i="1"/>
  <c r="D95" i="1"/>
  <c r="O94" i="1"/>
  <c r="M94" i="1"/>
  <c r="K94" i="1"/>
  <c r="J94" i="1"/>
  <c r="I94" i="1"/>
  <c r="G94" i="1"/>
  <c r="F94" i="1"/>
  <c r="E94" i="1"/>
  <c r="O93" i="1"/>
  <c r="N93" i="1"/>
  <c r="M93" i="1"/>
  <c r="L93" i="1" s="1"/>
  <c r="H93" i="1"/>
  <c r="D93" i="1"/>
  <c r="O92" i="1"/>
  <c r="O91" i="1" s="1"/>
  <c r="N92" i="1"/>
  <c r="M92" i="1"/>
  <c r="L92" i="1" s="1"/>
  <c r="H92" i="1"/>
  <c r="D92" i="1"/>
  <c r="M91" i="1"/>
  <c r="K91" i="1"/>
  <c r="J91" i="1"/>
  <c r="J143" i="1" s="1"/>
  <c r="I91" i="1"/>
  <c r="G91" i="1"/>
  <c r="G143" i="1" s="1"/>
  <c r="F91" i="1"/>
  <c r="E91" i="1"/>
  <c r="E143" i="1" s="1"/>
  <c r="O88" i="1"/>
  <c r="N88" i="1"/>
  <c r="M88" i="1"/>
  <c r="H88" i="1"/>
  <c r="D88" i="1"/>
  <c r="O87" i="1"/>
  <c r="N87" i="1"/>
  <c r="M87" i="1"/>
  <c r="L87" i="1"/>
  <c r="H87" i="1"/>
  <c r="D87" i="1"/>
  <c r="O86" i="1"/>
  <c r="N86" i="1"/>
  <c r="M86" i="1"/>
  <c r="L86" i="1" s="1"/>
  <c r="H86" i="1"/>
  <c r="D86" i="1"/>
  <c r="O85" i="1"/>
  <c r="N85" i="1"/>
  <c r="M85" i="1"/>
  <c r="L85" i="1" s="1"/>
  <c r="H85" i="1"/>
  <c r="D85" i="1"/>
  <c r="O84" i="1"/>
  <c r="O83" i="1" s="1"/>
  <c r="N84" i="1"/>
  <c r="M84" i="1"/>
  <c r="L84" i="1" s="1"/>
  <c r="H84" i="1"/>
  <c r="D84" i="1"/>
  <c r="M83" i="1"/>
  <c r="K83" i="1"/>
  <c r="J83" i="1"/>
  <c r="I83" i="1"/>
  <c r="H83" i="1" s="1"/>
  <c r="G83" i="1"/>
  <c r="F83" i="1"/>
  <c r="E83" i="1"/>
  <c r="D83" i="1" s="1"/>
  <c r="O82" i="1"/>
  <c r="N82" i="1"/>
  <c r="M82" i="1"/>
  <c r="L82" i="1" s="1"/>
  <c r="H82" i="1"/>
  <c r="D82" i="1"/>
  <c r="O81" i="1"/>
  <c r="N81" i="1"/>
  <c r="M81" i="1"/>
  <c r="H81" i="1"/>
  <c r="D81" i="1"/>
  <c r="O80" i="1"/>
  <c r="N80" i="1"/>
  <c r="M80" i="1"/>
  <c r="L80" i="1"/>
  <c r="H80" i="1"/>
  <c r="D80" i="1"/>
  <c r="O79" i="1"/>
  <c r="N79" i="1"/>
  <c r="N78" i="1" s="1"/>
  <c r="M79" i="1"/>
  <c r="L79" i="1" s="1"/>
  <c r="H79" i="1"/>
  <c r="D79" i="1"/>
  <c r="O78" i="1"/>
  <c r="K78" i="1"/>
  <c r="J78" i="1"/>
  <c r="I78" i="1"/>
  <c r="H78" i="1" s="1"/>
  <c r="G78" i="1"/>
  <c r="F78" i="1"/>
  <c r="E78" i="1"/>
  <c r="D78" i="1" s="1"/>
  <c r="O77" i="1"/>
  <c r="N77" i="1"/>
  <c r="M77" i="1"/>
  <c r="L77" i="1" s="1"/>
  <c r="H77" i="1"/>
  <c r="D77" i="1"/>
  <c r="O76" i="1"/>
  <c r="N76" i="1"/>
  <c r="M76" i="1"/>
  <c r="H76" i="1"/>
  <c r="D76" i="1"/>
  <c r="O75" i="1"/>
  <c r="N75" i="1"/>
  <c r="M75" i="1"/>
  <c r="L75" i="1" s="1"/>
  <c r="H75" i="1"/>
  <c r="D75" i="1"/>
  <c r="O74" i="1"/>
  <c r="O73" i="1" s="1"/>
  <c r="N74" i="1"/>
  <c r="N73" i="1" s="1"/>
  <c r="M74" i="1"/>
  <c r="L74" i="1" s="1"/>
  <c r="H74" i="1"/>
  <c r="D74" i="1"/>
  <c r="M73" i="1"/>
  <c r="K73" i="1"/>
  <c r="J73" i="1"/>
  <c r="I73" i="1"/>
  <c r="H73" i="1" s="1"/>
  <c r="G73" i="1"/>
  <c r="F73" i="1"/>
  <c r="E73" i="1"/>
  <c r="D73" i="1" s="1"/>
  <c r="O72" i="1"/>
  <c r="N72" i="1"/>
  <c r="M72" i="1"/>
  <c r="L72" i="1" s="1"/>
  <c r="H72" i="1"/>
  <c r="D72" i="1"/>
  <c r="O71" i="1"/>
  <c r="N71" i="1"/>
  <c r="M71" i="1"/>
  <c r="L71" i="1" s="1"/>
  <c r="H71" i="1"/>
  <c r="D71" i="1"/>
  <c r="O70" i="1"/>
  <c r="N70" i="1"/>
  <c r="M70" i="1"/>
  <c r="L70" i="1" s="1"/>
  <c r="H70" i="1"/>
  <c r="D70" i="1"/>
  <c r="O69" i="1"/>
  <c r="N69" i="1"/>
  <c r="M69" i="1"/>
  <c r="L69" i="1" s="1"/>
  <c r="H69" i="1"/>
  <c r="D69" i="1"/>
  <c r="O68" i="1"/>
  <c r="N68" i="1"/>
  <c r="M68" i="1"/>
  <c r="L68" i="1" s="1"/>
  <c r="L67" i="1" s="1"/>
  <c r="H68" i="1"/>
  <c r="D68" i="1"/>
  <c r="O67" i="1"/>
  <c r="N67" i="1"/>
  <c r="K67" i="1"/>
  <c r="J67" i="1"/>
  <c r="I67" i="1"/>
  <c r="H67" i="1" s="1"/>
  <c r="G67" i="1"/>
  <c r="F67" i="1"/>
  <c r="E67" i="1"/>
  <c r="D67" i="1" s="1"/>
  <c r="O66" i="1"/>
  <c r="N66" i="1"/>
  <c r="M66" i="1"/>
  <c r="L66" i="1" s="1"/>
  <c r="H66" i="1"/>
  <c r="D66" i="1"/>
  <c r="O65" i="1"/>
  <c r="N65" i="1"/>
  <c r="M65" i="1"/>
  <c r="L65" i="1" s="1"/>
  <c r="H65" i="1"/>
  <c r="D65" i="1"/>
  <c r="O64" i="1"/>
  <c r="N64" i="1"/>
  <c r="M64" i="1"/>
  <c r="L64" i="1" s="1"/>
  <c r="H64" i="1"/>
  <c r="D64" i="1"/>
  <c r="O63" i="1"/>
  <c r="N63" i="1"/>
  <c r="M63" i="1"/>
  <c r="L63" i="1" s="1"/>
  <c r="L62" i="1" s="1"/>
  <c r="H63" i="1"/>
  <c r="D63" i="1"/>
  <c r="O62" i="1"/>
  <c r="N62" i="1"/>
  <c r="K62" i="1"/>
  <c r="J62" i="1"/>
  <c r="I62" i="1"/>
  <c r="H62" i="1" s="1"/>
  <c r="G62" i="1"/>
  <c r="F62" i="1"/>
  <c r="E62" i="1"/>
  <c r="D62" i="1" s="1"/>
  <c r="O61" i="1"/>
  <c r="N61" i="1"/>
  <c r="M61" i="1"/>
  <c r="L61" i="1" s="1"/>
  <c r="H61" i="1"/>
  <c r="D61" i="1"/>
  <c r="O60" i="1"/>
  <c r="N60" i="1"/>
  <c r="M60" i="1"/>
  <c r="L60" i="1" s="1"/>
  <c r="H60" i="1"/>
  <c r="D60" i="1"/>
  <c r="O59" i="1"/>
  <c r="N59" i="1"/>
  <c r="M59" i="1"/>
  <c r="L59" i="1" s="1"/>
  <c r="H59" i="1"/>
  <c r="D59" i="1"/>
  <c r="O58" i="1"/>
  <c r="N58" i="1"/>
  <c r="M58" i="1"/>
  <c r="L58" i="1" s="1"/>
  <c r="L57" i="1" s="1"/>
  <c r="H58" i="1"/>
  <c r="D58" i="1"/>
  <c r="O57" i="1"/>
  <c r="N57" i="1"/>
  <c r="K57" i="1"/>
  <c r="J57" i="1"/>
  <c r="I57" i="1"/>
  <c r="H57" i="1" s="1"/>
  <c r="G57" i="1"/>
  <c r="F57" i="1"/>
  <c r="E57" i="1"/>
  <c r="D57" i="1" s="1"/>
  <c r="O56" i="1"/>
  <c r="N56" i="1"/>
  <c r="M56" i="1"/>
  <c r="L56" i="1" s="1"/>
  <c r="H56" i="1"/>
  <c r="D56" i="1"/>
  <c r="O55" i="1"/>
  <c r="N55" i="1"/>
  <c r="M55" i="1"/>
  <c r="L55" i="1" s="1"/>
  <c r="H55" i="1"/>
  <c r="D55" i="1"/>
  <c r="O54" i="1"/>
  <c r="N54" i="1"/>
  <c r="M54" i="1"/>
  <c r="L54" i="1" s="1"/>
  <c r="H54" i="1"/>
  <c r="D54" i="1"/>
  <c r="O53" i="1"/>
  <c r="N53" i="1"/>
  <c r="M53" i="1"/>
  <c r="L53" i="1" s="1"/>
  <c r="L52" i="1" s="1"/>
  <c r="H53" i="1"/>
  <c r="D53" i="1"/>
  <c r="O52" i="1"/>
  <c r="N52" i="1"/>
  <c r="K52" i="1"/>
  <c r="J52" i="1"/>
  <c r="I52" i="1"/>
  <c r="H52" i="1" s="1"/>
  <c r="G52" i="1"/>
  <c r="F52" i="1"/>
  <c r="E52" i="1"/>
  <c r="D52" i="1" s="1"/>
  <c r="O51" i="1"/>
  <c r="N51" i="1"/>
  <c r="M51" i="1"/>
  <c r="L51" i="1" s="1"/>
  <c r="H51" i="1"/>
  <c r="D51" i="1"/>
  <c r="O50" i="1"/>
  <c r="N50" i="1"/>
  <c r="M50" i="1"/>
  <c r="L50" i="1" s="1"/>
  <c r="H50" i="1"/>
  <c r="D50" i="1"/>
  <c r="O49" i="1"/>
  <c r="N49" i="1"/>
  <c r="M49" i="1"/>
  <c r="L49" i="1" s="1"/>
  <c r="H49" i="1"/>
  <c r="D49" i="1"/>
  <c r="O48" i="1"/>
  <c r="N48" i="1"/>
  <c r="M48" i="1"/>
  <c r="L48" i="1" s="1"/>
  <c r="L47" i="1" s="1"/>
  <c r="H48" i="1"/>
  <c r="D48" i="1"/>
  <c r="O47" i="1"/>
  <c r="N47" i="1"/>
  <c r="K47" i="1"/>
  <c r="J47" i="1"/>
  <c r="I47" i="1"/>
  <c r="H47" i="1" s="1"/>
  <c r="G47" i="1"/>
  <c r="F47" i="1"/>
  <c r="E47" i="1"/>
  <c r="D47" i="1" s="1"/>
  <c r="O46" i="1"/>
  <c r="N46" i="1"/>
  <c r="M46" i="1"/>
  <c r="L46" i="1" s="1"/>
  <c r="H46" i="1"/>
  <c r="D46" i="1"/>
  <c r="O45" i="1"/>
  <c r="N45" i="1"/>
  <c r="M45" i="1"/>
  <c r="L45" i="1" s="1"/>
  <c r="H45" i="1"/>
  <c r="D45" i="1"/>
  <c r="O44" i="1"/>
  <c r="N44" i="1"/>
  <c r="M44" i="1"/>
  <c r="L44" i="1" s="1"/>
  <c r="H44" i="1"/>
  <c r="D44" i="1"/>
  <c r="O43" i="1"/>
  <c r="N43" i="1"/>
  <c r="M43" i="1"/>
  <c r="L43" i="1" s="1"/>
  <c r="H43" i="1"/>
  <c r="D43" i="1"/>
  <c r="O42" i="1"/>
  <c r="O41" i="1" s="1"/>
  <c r="N42" i="1"/>
  <c r="N41" i="1" s="1"/>
  <c r="M42" i="1"/>
  <c r="L42" i="1" s="1"/>
  <c r="H42" i="1"/>
  <c r="D42" i="1"/>
  <c r="M41" i="1"/>
  <c r="K41" i="1"/>
  <c r="J41" i="1"/>
  <c r="I41" i="1"/>
  <c r="H41" i="1" s="1"/>
  <c r="G41" i="1"/>
  <c r="F41" i="1"/>
  <c r="E41" i="1"/>
  <c r="D41" i="1" s="1"/>
  <c r="O40" i="1"/>
  <c r="N40" i="1"/>
  <c r="M40" i="1"/>
  <c r="L40" i="1" s="1"/>
  <c r="H40" i="1"/>
  <c r="D40" i="1"/>
  <c r="O39" i="1"/>
  <c r="N39" i="1"/>
  <c r="M39" i="1"/>
  <c r="L39" i="1" s="1"/>
  <c r="H39" i="1"/>
  <c r="D39" i="1"/>
  <c r="O38" i="1"/>
  <c r="N38" i="1"/>
  <c r="M38" i="1"/>
  <c r="L38" i="1" s="1"/>
  <c r="H38" i="1"/>
  <c r="D38" i="1"/>
  <c r="O37" i="1"/>
  <c r="O36" i="1" s="1"/>
  <c r="N37" i="1"/>
  <c r="N36" i="1" s="1"/>
  <c r="M37" i="1"/>
  <c r="L37" i="1" s="1"/>
  <c r="L36" i="1" s="1"/>
  <c r="H37" i="1"/>
  <c r="D37" i="1"/>
  <c r="M36" i="1"/>
  <c r="K36" i="1"/>
  <c r="J36" i="1"/>
  <c r="I36" i="1"/>
  <c r="H36" i="1" s="1"/>
  <c r="G36" i="1"/>
  <c r="F36" i="1"/>
  <c r="E36" i="1"/>
  <c r="D36" i="1" s="1"/>
  <c r="O35" i="1"/>
  <c r="N35" i="1"/>
  <c r="M35" i="1"/>
  <c r="L35" i="1" s="1"/>
  <c r="H35" i="1"/>
  <c r="D35" i="1"/>
  <c r="O34" i="1"/>
  <c r="N34" i="1"/>
  <c r="M34" i="1"/>
  <c r="L34" i="1" s="1"/>
  <c r="H34" i="1"/>
  <c r="D34" i="1"/>
  <c r="O33" i="1"/>
  <c r="N33" i="1"/>
  <c r="M33" i="1"/>
  <c r="L33" i="1" s="1"/>
  <c r="H33" i="1"/>
  <c r="D33" i="1"/>
  <c r="O32" i="1"/>
  <c r="N32" i="1"/>
  <c r="M32" i="1"/>
  <c r="L32" i="1" s="1"/>
  <c r="H32" i="1"/>
  <c r="D32" i="1"/>
  <c r="O31" i="1"/>
  <c r="N31" i="1"/>
  <c r="M31" i="1"/>
  <c r="L31" i="1" s="1"/>
  <c r="L30" i="1" s="1"/>
  <c r="H31" i="1"/>
  <c r="D31" i="1"/>
  <c r="O30" i="1"/>
  <c r="N30" i="1"/>
  <c r="K30" i="1"/>
  <c r="J30" i="1"/>
  <c r="I30" i="1"/>
  <c r="H30" i="1" s="1"/>
  <c r="G30" i="1"/>
  <c r="F30" i="1"/>
  <c r="F89" i="1" s="1"/>
  <c r="F222" i="1" s="1"/>
  <c r="E30" i="1"/>
  <c r="D30" i="1" s="1"/>
  <c r="O29" i="1"/>
  <c r="N29" i="1"/>
  <c r="M29" i="1"/>
  <c r="L29" i="1" s="1"/>
  <c r="H29" i="1"/>
  <c r="D29" i="1"/>
  <c r="O28" i="1"/>
  <c r="N28" i="1"/>
  <c r="M28" i="1"/>
  <c r="L28" i="1" s="1"/>
  <c r="H28" i="1"/>
  <c r="D28" i="1"/>
  <c r="O27" i="1"/>
  <c r="N27" i="1"/>
  <c r="M27" i="1"/>
  <c r="L27" i="1" s="1"/>
  <c r="H27" i="1"/>
  <c r="D27" i="1"/>
  <c r="O26" i="1"/>
  <c r="N26" i="1"/>
  <c r="M26" i="1"/>
  <c r="L26" i="1" s="1"/>
  <c r="H26" i="1"/>
  <c r="D26" i="1"/>
  <c r="O25" i="1"/>
  <c r="N25" i="1"/>
  <c r="M25" i="1"/>
  <c r="L25" i="1" s="1"/>
  <c r="H25" i="1"/>
  <c r="D25" i="1"/>
  <c r="K24" i="1"/>
  <c r="J24" i="1"/>
  <c r="I24" i="1"/>
  <c r="H24" i="1" s="1"/>
  <c r="G24" i="1"/>
  <c r="O24" i="1" s="1"/>
  <c r="O23" i="1" s="1"/>
  <c r="F24" i="1"/>
  <c r="N24" i="1" s="1"/>
  <c r="N23" i="1" s="1"/>
  <c r="E24" i="1"/>
  <c r="D24" i="1" s="1"/>
  <c r="K23" i="1"/>
  <c r="J23" i="1"/>
  <c r="I23" i="1"/>
  <c r="H23" i="1" s="1"/>
  <c r="G23" i="1"/>
  <c r="F23" i="1"/>
  <c r="E23" i="1"/>
  <c r="D23" i="1" s="1"/>
  <c r="O22" i="1"/>
  <c r="O224" i="1" s="1"/>
  <c r="N22" i="1"/>
  <c r="N224" i="1" s="1"/>
  <c r="M22" i="1"/>
  <c r="M224" i="1" s="1"/>
  <c r="H22" i="1"/>
  <c r="D22" i="1"/>
  <c r="O21" i="1"/>
  <c r="O20" i="1" s="1"/>
  <c r="O89" i="1" s="1"/>
  <c r="N21" i="1"/>
  <c r="N20" i="1" s="1"/>
  <c r="M21" i="1"/>
  <c r="L21" i="1" s="1"/>
  <c r="H21" i="1"/>
  <c r="D21" i="1"/>
  <c r="M20" i="1"/>
  <c r="K20" i="1"/>
  <c r="K89" i="1" s="1"/>
  <c r="J20" i="1"/>
  <c r="J89" i="1" s="1"/>
  <c r="J222" i="1" s="1"/>
  <c r="I20" i="1"/>
  <c r="H20" i="1" s="1"/>
  <c r="H89" i="1" s="1"/>
  <c r="G20" i="1"/>
  <c r="G89" i="1" s="1"/>
  <c r="G222" i="1" s="1"/>
  <c r="F20" i="1"/>
  <c r="E20" i="1"/>
  <c r="D20" i="1" s="1"/>
  <c r="D89" i="1" s="1"/>
  <c r="N83" i="14"/>
  <c r="M83" i="14"/>
  <c r="L83" i="14"/>
  <c r="K83" i="14" s="1"/>
  <c r="J83" i="14"/>
  <c r="I83" i="14"/>
  <c r="H83" i="14"/>
  <c r="G83" i="14" s="1"/>
  <c r="F83" i="14"/>
  <c r="E83" i="14"/>
  <c r="D83" i="14"/>
  <c r="C83" i="14" s="1"/>
  <c r="N82" i="14"/>
  <c r="M82" i="14"/>
  <c r="L82" i="14"/>
  <c r="K82" i="14" s="1"/>
  <c r="J82" i="14"/>
  <c r="I82" i="14"/>
  <c r="H82" i="14"/>
  <c r="F82" i="14"/>
  <c r="E82" i="14"/>
  <c r="D82" i="14"/>
  <c r="C82" i="14" s="1"/>
  <c r="N81" i="14"/>
  <c r="M81" i="14"/>
  <c r="L81" i="14"/>
  <c r="K81" i="14" s="1"/>
  <c r="J81" i="14"/>
  <c r="I81" i="14"/>
  <c r="H81" i="14"/>
  <c r="G81" i="14" s="1"/>
  <c r="F81" i="14"/>
  <c r="E81" i="14"/>
  <c r="D81" i="14"/>
  <c r="N80" i="14"/>
  <c r="M80" i="14"/>
  <c r="L80" i="14"/>
  <c r="K80" i="14" s="1"/>
  <c r="J80" i="14"/>
  <c r="I80" i="14"/>
  <c r="H80" i="14"/>
  <c r="G80" i="14" s="1"/>
  <c r="F80" i="14"/>
  <c r="E80" i="14"/>
  <c r="D80" i="14"/>
  <c r="C80" i="14" s="1"/>
  <c r="N79" i="14"/>
  <c r="M79" i="14"/>
  <c r="L79" i="14"/>
  <c r="J79" i="14"/>
  <c r="I79" i="14"/>
  <c r="H79" i="14"/>
  <c r="G79" i="14" s="1"/>
  <c r="F79" i="14"/>
  <c r="E79" i="14"/>
  <c r="D79" i="14"/>
  <c r="C79" i="14" s="1"/>
  <c r="N78" i="14"/>
  <c r="M78" i="14"/>
  <c r="L78" i="14"/>
  <c r="K78" i="14" s="1"/>
  <c r="J78" i="14"/>
  <c r="I78" i="14"/>
  <c r="H78" i="14"/>
  <c r="F78" i="14"/>
  <c r="E78" i="14"/>
  <c r="D78" i="14"/>
  <c r="C78" i="14" s="1"/>
  <c r="N77" i="14"/>
  <c r="M77" i="14"/>
  <c r="L77" i="14"/>
  <c r="K77" i="14" s="1"/>
  <c r="J77" i="14"/>
  <c r="I77" i="14"/>
  <c r="H77" i="14"/>
  <c r="G77" i="14" s="1"/>
  <c r="F77" i="14"/>
  <c r="E77" i="14"/>
  <c r="D77" i="14"/>
  <c r="N76" i="14"/>
  <c r="M76" i="14"/>
  <c r="L76" i="14"/>
  <c r="K76" i="14" s="1"/>
  <c r="J76" i="14"/>
  <c r="I76" i="14"/>
  <c r="H76" i="14"/>
  <c r="G76" i="14" s="1"/>
  <c r="F76" i="14"/>
  <c r="E76" i="14"/>
  <c r="D76" i="14"/>
  <c r="C76" i="14" s="1"/>
  <c r="N75" i="14"/>
  <c r="M75" i="14"/>
  <c r="L75" i="14"/>
  <c r="J75" i="14"/>
  <c r="I75" i="14"/>
  <c r="H75" i="14"/>
  <c r="G75" i="14" s="1"/>
  <c r="F75" i="14"/>
  <c r="E75" i="14"/>
  <c r="D75" i="14"/>
  <c r="C75" i="14" s="1"/>
  <c r="N74" i="14"/>
  <c r="M74" i="14"/>
  <c r="L74" i="14"/>
  <c r="K74" i="14" s="1"/>
  <c r="J74" i="14"/>
  <c r="I74" i="14"/>
  <c r="H74" i="14"/>
  <c r="F74" i="14"/>
  <c r="E74" i="14"/>
  <c r="D74" i="14"/>
  <c r="C74" i="14" s="1"/>
  <c r="N73" i="14"/>
  <c r="M73" i="14"/>
  <c r="L73" i="14"/>
  <c r="K73" i="14" s="1"/>
  <c r="J73" i="14"/>
  <c r="I73" i="14"/>
  <c r="H73" i="14"/>
  <c r="G73" i="14" s="1"/>
  <c r="F73" i="14"/>
  <c r="E73" i="14"/>
  <c r="D73" i="14"/>
  <c r="N72" i="14"/>
  <c r="M72" i="14"/>
  <c r="L72" i="14"/>
  <c r="K72" i="14" s="1"/>
  <c r="J72" i="14"/>
  <c r="I72" i="14"/>
  <c r="H72" i="14"/>
  <c r="G72" i="14" s="1"/>
  <c r="F72" i="14"/>
  <c r="E72" i="14"/>
  <c r="D72" i="14"/>
  <c r="C72" i="14" s="1"/>
  <c r="N71" i="14"/>
  <c r="M71" i="14"/>
  <c r="L71" i="14"/>
  <c r="J71" i="14"/>
  <c r="I71" i="14"/>
  <c r="H71" i="14"/>
  <c r="G71" i="14" s="1"/>
  <c r="F71" i="14"/>
  <c r="E71" i="14"/>
  <c r="D71" i="14"/>
  <c r="C71" i="14" s="1"/>
  <c r="N70" i="14"/>
  <c r="M70" i="14"/>
  <c r="L70" i="14"/>
  <c r="K70" i="14" s="1"/>
  <c r="J70" i="14"/>
  <c r="I70" i="14"/>
  <c r="H70" i="14"/>
  <c r="F70" i="14"/>
  <c r="E70" i="14"/>
  <c r="D70" i="14"/>
  <c r="C70" i="14" s="1"/>
  <c r="N69" i="14"/>
  <c r="M69" i="14"/>
  <c r="L69" i="14"/>
  <c r="K69" i="14" s="1"/>
  <c r="J69" i="14"/>
  <c r="I69" i="14"/>
  <c r="H69" i="14"/>
  <c r="G69" i="14" s="1"/>
  <c r="F69" i="14"/>
  <c r="E69" i="14"/>
  <c r="D69" i="14"/>
  <c r="N68" i="14"/>
  <c r="M68" i="14"/>
  <c r="L68" i="14"/>
  <c r="K68" i="14" s="1"/>
  <c r="J68" i="14"/>
  <c r="I68" i="14"/>
  <c r="H68" i="14"/>
  <c r="G68" i="14" s="1"/>
  <c r="F68" i="14"/>
  <c r="E68" i="14"/>
  <c r="D68" i="14"/>
  <c r="C68" i="14" s="1"/>
  <c r="N67" i="14"/>
  <c r="M67" i="14"/>
  <c r="L67" i="14"/>
  <c r="J67" i="14"/>
  <c r="I67" i="14"/>
  <c r="H67" i="14"/>
  <c r="G67" i="14" s="1"/>
  <c r="F67" i="14"/>
  <c r="E67" i="14"/>
  <c r="D67" i="14"/>
  <c r="C67" i="14" s="1"/>
  <c r="N66" i="14"/>
  <c r="M66" i="14"/>
  <c r="L66" i="14"/>
  <c r="K66" i="14" s="1"/>
  <c r="J66" i="14"/>
  <c r="I66" i="14"/>
  <c r="H66" i="14"/>
  <c r="F66" i="14"/>
  <c r="E66" i="14"/>
  <c r="D66" i="14"/>
  <c r="C66" i="14" s="1"/>
  <c r="N65" i="14"/>
  <c r="M65" i="14"/>
  <c r="L65" i="14"/>
  <c r="K65" i="14" s="1"/>
  <c r="J65" i="14"/>
  <c r="I65" i="14"/>
  <c r="H65" i="14"/>
  <c r="G65" i="14" s="1"/>
  <c r="F65" i="14"/>
  <c r="E65" i="14"/>
  <c r="D65" i="14"/>
  <c r="N64" i="14"/>
  <c r="M64" i="14"/>
  <c r="L64" i="14"/>
  <c r="K64" i="14" s="1"/>
  <c r="J64" i="14"/>
  <c r="I64" i="14"/>
  <c r="H64" i="14"/>
  <c r="G64" i="14" s="1"/>
  <c r="F64" i="14"/>
  <c r="E64" i="14"/>
  <c r="D64" i="14"/>
  <c r="C64" i="14" s="1"/>
  <c r="N63" i="14"/>
  <c r="M63" i="14"/>
  <c r="L63" i="14"/>
  <c r="J63" i="14"/>
  <c r="I63" i="14"/>
  <c r="H63" i="14"/>
  <c r="G63" i="14" s="1"/>
  <c r="F63" i="14"/>
  <c r="E63" i="14"/>
  <c r="D63" i="14"/>
  <c r="C63" i="14" s="1"/>
  <c r="N62" i="14"/>
  <c r="M62" i="14"/>
  <c r="L62" i="14"/>
  <c r="K62" i="14" s="1"/>
  <c r="J62" i="14"/>
  <c r="I62" i="14"/>
  <c r="H62" i="14"/>
  <c r="F62" i="14"/>
  <c r="E62" i="14"/>
  <c r="D62" i="14"/>
  <c r="C62" i="14" s="1"/>
  <c r="N61" i="14"/>
  <c r="M61" i="14"/>
  <c r="L61" i="14"/>
  <c r="K61" i="14" s="1"/>
  <c r="J61" i="14"/>
  <c r="I61" i="14"/>
  <c r="H61" i="14"/>
  <c r="G61" i="14" s="1"/>
  <c r="F61" i="14"/>
  <c r="E61" i="14"/>
  <c r="D61" i="14"/>
  <c r="N60" i="14"/>
  <c r="M60" i="14"/>
  <c r="L60" i="14"/>
  <c r="K60" i="14" s="1"/>
  <c r="J60" i="14"/>
  <c r="I60" i="14"/>
  <c r="H60" i="14"/>
  <c r="G60" i="14" s="1"/>
  <c r="F60" i="14"/>
  <c r="E60" i="14"/>
  <c r="D60" i="14"/>
  <c r="C60" i="14" s="1"/>
  <c r="N59" i="14"/>
  <c r="M59" i="14"/>
  <c r="L59" i="14"/>
  <c r="J59" i="14"/>
  <c r="I59" i="14"/>
  <c r="H59" i="14"/>
  <c r="G59" i="14" s="1"/>
  <c r="F59" i="14"/>
  <c r="E59" i="14"/>
  <c r="D59" i="14"/>
  <c r="C59" i="14" s="1"/>
  <c r="N58" i="14"/>
  <c r="M58" i="14"/>
  <c r="L58" i="14"/>
  <c r="K58" i="14" s="1"/>
  <c r="J58" i="14"/>
  <c r="I58" i="14"/>
  <c r="H58" i="14"/>
  <c r="F58" i="14"/>
  <c r="E58" i="14"/>
  <c r="D58" i="14"/>
  <c r="C58" i="14" s="1"/>
  <c r="N57" i="14"/>
  <c r="M57" i="14"/>
  <c r="L57" i="14"/>
  <c r="K57" i="14" s="1"/>
  <c r="J57" i="14"/>
  <c r="I57" i="14"/>
  <c r="H57" i="14"/>
  <c r="G57" i="14" s="1"/>
  <c r="F57" i="14"/>
  <c r="E57" i="14"/>
  <c r="D57" i="14"/>
  <c r="N56" i="14"/>
  <c r="M56" i="14"/>
  <c r="L56" i="14"/>
  <c r="K56" i="14" s="1"/>
  <c r="J56" i="14"/>
  <c r="I56" i="14"/>
  <c r="H56" i="14"/>
  <c r="G56" i="14" s="1"/>
  <c r="F56" i="14"/>
  <c r="E56" i="14"/>
  <c r="D56" i="14"/>
  <c r="C56" i="14" s="1"/>
  <c r="N55" i="14"/>
  <c r="M55" i="14"/>
  <c r="L55" i="14"/>
  <c r="J55" i="14"/>
  <c r="I55" i="14"/>
  <c r="H55" i="14"/>
  <c r="F55" i="14"/>
  <c r="E55" i="14"/>
  <c r="D55" i="14"/>
  <c r="C55" i="14" s="1"/>
  <c r="N54" i="14"/>
  <c r="M54" i="14"/>
  <c r="L54" i="14"/>
  <c r="K54" i="14" s="1"/>
  <c r="J54" i="14"/>
  <c r="I54" i="14"/>
  <c r="H54" i="14"/>
  <c r="F54" i="14"/>
  <c r="E54" i="14"/>
  <c r="D54" i="14"/>
  <c r="N53" i="14"/>
  <c r="M53" i="14"/>
  <c r="L53" i="14"/>
  <c r="K53" i="14" s="1"/>
  <c r="J53" i="14"/>
  <c r="I53" i="14"/>
  <c r="H53" i="14"/>
  <c r="G53" i="14" s="1"/>
  <c r="F53" i="14"/>
  <c r="E53" i="14"/>
  <c r="D53" i="14"/>
  <c r="N52" i="14"/>
  <c r="M52" i="14"/>
  <c r="L52" i="14"/>
  <c r="J52" i="14"/>
  <c r="I52" i="14"/>
  <c r="H52" i="14"/>
  <c r="G52" i="14" s="1"/>
  <c r="F52" i="14"/>
  <c r="E52" i="14"/>
  <c r="D52" i="14"/>
  <c r="C52" i="14" s="1"/>
  <c r="N51" i="14"/>
  <c r="M51" i="14"/>
  <c r="L51" i="14"/>
  <c r="J51" i="14"/>
  <c r="I51" i="14"/>
  <c r="H51" i="14"/>
  <c r="F51" i="14"/>
  <c r="E51" i="14"/>
  <c r="D51" i="14"/>
  <c r="C51" i="14" s="1"/>
  <c r="N50" i="14"/>
  <c r="M50" i="14"/>
  <c r="L50" i="14"/>
  <c r="K50" i="14" s="1"/>
  <c r="J50" i="14"/>
  <c r="I50" i="14"/>
  <c r="H50" i="14"/>
  <c r="F50" i="14"/>
  <c r="E50" i="14"/>
  <c r="D50" i="14"/>
  <c r="C50" i="14" s="1"/>
  <c r="N49" i="14"/>
  <c r="M49" i="14"/>
  <c r="L49" i="14"/>
  <c r="K49" i="14" s="1"/>
  <c r="J49" i="14"/>
  <c r="I49" i="14"/>
  <c r="H49" i="14"/>
  <c r="G49" i="14" s="1"/>
  <c r="F49" i="14"/>
  <c r="E49" i="14"/>
  <c r="D49" i="14"/>
  <c r="N48" i="14"/>
  <c r="M48" i="14"/>
  <c r="L48" i="14"/>
  <c r="K48" i="14" s="1"/>
  <c r="J48" i="14"/>
  <c r="I48" i="14"/>
  <c r="H48" i="14"/>
  <c r="G48" i="14" s="1"/>
  <c r="F48" i="14"/>
  <c r="E48" i="14"/>
  <c r="D48" i="14"/>
  <c r="C48" i="14" s="1"/>
  <c r="N47" i="14"/>
  <c r="M47" i="14"/>
  <c r="L47" i="14"/>
  <c r="J47" i="14"/>
  <c r="I47" i="14"/>
  <c r="H47" i="14"/>
  <c r="G47" i="14" s="1"/>
  <c r="F47" i="14"/>
  <c r="E47" i="14"/>
  <c r="D47" i="14"/>
  <c r="C47" i="14" s="1"/>
  <c r="N46" i="14"/>
  <c r="M46" i="14"/>
  <c r="L46" i="14"/>
  <c r="K46" i="14" s="1"/>
  <c r="J46" i="14"/>
  <c r="I46" i="14"/>
  <c r="H46" i="14"/>
  <c r="F46" i="14"/>
  <c r="E46" i="14"/>
  <c r="D46" i="14"/>
  <c r="C46" i="14" s="1"/>
  <c r="N45" i="14"/>
  <c r="M45" i="14"/>
  <c r="L45" i="14"/>
  <c r="K45" i="14" s="1"/>
  <c r="J45" i="14"/>
  <c r="I45" i="14"/>
  <c r="H45" i="14"/>
  <c r="G45" i="14" s="1"/>
  <c r="F45" i="14"/>
  <c r="E45" i="14"/>
  <c r="D45" i="14"/>
  <c r="N44" i="14"/>
  <c r="M44" i="14"/>
  <c r="L44" i="14"/>
  <c r="K44" i="14" s="1"/>
  <c r="J44" i="14"/>
  <c r="I44" i="14"/>
  <c r="H44" i="14"/>
  <c r="G44" i="14" s="1"/>
  <c r="F44" i="14"/>
  <c r="E44" i="14"/>
  <c r="D44" i="14"/>
  <c r="C44" i="14" s="1"/>
  <c r="N43" i="14"/>
  <c r="M43" i="14"/>
  <c r="L43" i="14"/>
  <c r="J43" i="14"/>
  <c r="I43" i="14"/>
  <c r="H43" i="14"/>
  <c r="G43" i="14" s="1"/>
  <c r="F43" i="14"/>
  <c r="E43" i="14"/>
  <c r="D43" i="14"/>
  <c r="C43" i="14" s="1"/>
  <c r="N42" i="14"/>
  <c r="M42" i="14"/>
  <c r="L42" i="14"/>
  <c r="K42" i="14" s="1"/>
  <c r="J42" i="14"/>
  <c r="I42" i="14"/>
  <c r="H42" i="14"/>
  <c r="F42" i="14"/>
  <c r="E42" i="14"/>
  <c r="D42" i="14"/>
  <c r="C42" i="14" s="1"/>
  <c r="N41" i="14"/>
  <c r="M41" i="14"/>
  <c r="L41" i="14"/>
  <c r="K41" i="14" s="1"/>
  <c r="J41" i="14"/>
  <c r="I41" i="14"/>
  <c r="H41" i="14"/>
  <c r="G41" i="14" s="1"/>
  <c r="F41" i="14"/>
  <c r="E41" i="14"/>
  <c r="D41" i="14"/>
  <c r="N40" i="14"/>
  <c r="M40" i="14"/>
  <c r="L40" i="14"/>
  <c r="K40" i="14" s="1"/>
  <c r="J40" i="14"/>
  <c r="I40" i="14"/>
  <c r="H40" i="14"/>
  <c r="G40" i="14" s="1"/>
  <c r="F40" i="14"/>
  <c r="E40" i="14"/>
  <c r="D40" i="14"/>
  <c r="C40" i="14" s="1"/>
  <c r="N39" i="14"/>
  <c r="M39" i="14"/>
  <c r="L39" i="14"/>
  <c r="J39" i="14"/>
  <c r="I39" i="14"/>
  <c r="H39" i="14"/>
  <c r="G39" i="14" s="1"/>
  <c r="F39" i="14"/>
  <c r="E39" i="14"/>
  <c r="D39" i="14"/>
  <c r="C39" i="14" s="1"/>
  <c r="N38" i="14"/>
  <c r="M38" i="14"/>
  <c r="L38" i="14"/>
  <c r="K38" i="14" s="1"/>
  <c r="J38" i="14"/>
  <c r="I38" i="14"/>
  <c r="H38" i="14"/>
  <c r="F38" i="14"/>
  <c r="E38" i="14"/>
  <c r="D38" i="14"/>
  <c r="C38" i="14" s="1"/>
  <c r="N37" i="14"/>
  <c r="M37" i="14"/>
  <c r="L37" i="14"/>
  <c r="K37" i="14" s="1"/>
  <c r="J37" i="14"/>
  <c r="I37" i="14"/>
  <c r="H37" i="14"/>
  <c r="G37" i="14" s="1"/>
  <c r="F37" i="14"/>
  <c r="E37" i="14"/>
  <c r="D37" i="14"/>
  <c r="N36" i="14"/>
  <c r="M36" i="14"/>
  <c r="L36" i="14"/>
  <c r="K36" i="14" s="1"/>
  <c r="J36" i="14"/>
  <c r="I36" i="14"/>
  <c r="H36" i="14"/>
  <c r="G36" i="14" s="1"/>
  <c r="F36" i="14"/>
  <c r="E36" i="14"/>
  <c r="D36" i="14"/>
  <c r="C36" i="14" s="1"/>
  <c r="N35" i="14"/>
  <c r="M35" i="14"/>
  <c r="L35" i="14"/>
  <c r="J35" i="14"/>
  <c r="I35" i="14"/>
  <c r="H35" i="14"/>
  <c r="G35" i="14" s="1"/>
  <c r="F35" i="14"/>
  <c r="E35" i="14"/>
  <c r="D35" i="14"/>
  <c r="C35" i="14" s="1"/>
  <c r="N34" i="14"/>
  <c r="M34" i="14"/>
  <c r="L34" i="14"/>
  <c r="K34" i="14" s="1"/>
  <c r="J34" i="14"/>
  <c r="I34" i="14"/>
  <c r="H34" i="14"/>
  <c r="F34" i="14"/>
  <c r="E34" i="14"/>
  <c r="D34" i="14"/>
  <c r="C34" i="14" s="1"/>
  <c r="N33" i="14"/>
  <c r="M33" i="14"/>
  <c r="L33" i="14"/>
  <c r="K33" i="14" s="1"/>
  <c r="J33" i="14"/>
  <c r="I33" i="14"/>
  <c r="H33" i="14"/>
  <c r="G33" i="14" s="1"/>
  <c r="F33" i="14"/>
  <c r="E33" i="14"/>
  <c r="D33" i="14"/>
  <c r="N32" i="14"/>
  <c r="M32" i="14"/>
  <c r="L32" i="14"/>
  <c r="K32" i="14" s="1"/>
  <c r="J32" i="14"/>
  <c r="I32" i="14"/>
  <c r="H32" i="14"/>
  <c r="G32" i="14" s="1"/>
  <c r="F32" i="14"/>
  <c r="E32" i="14"/>
  <c r="D32" i="14"/>
  <c r="C32" i="14" s="1"/>
  <c r="N31" i="14"/>
  <c r="M31" i="14"/>
  <c r="L31" i="14"/>
  <c r="J31" i="14"/>
  <c r="I31" i="14"/>
  <c r="H31" i="14"/>
  <c r="G31" i="14" s="1"/>
  <c r="F31" i="14"/>
  <c r="E31" i="14"/>
  <c r="D31" i="14"/>
  <c r="C31" i="14" s="1"/>
  <c r="N30" i="14"/>
  <c r="M30" i="14"/>
  <c r="L30" i="14"/>
  <c r="K30" i="14" s="1"/>
  <c r="J30" i="14"/>
  <c r="I30" i="14"/>
  <c r="H30" i="14"/>
  <c r="F30" i="14"/>
  <c r="E30" i="14"/>
  <c r="D30" i="14"/>
  <c r="C30" i="14" s="1"/>
  <c r="N29" i="14"/>
  <c r="M29" i="14"/>
  <c r="L29" i="14"/>
  <c r="K29" i="14" s="1"/>
  <c r="J29" i="14"/>
  <c r="I29" i="14"/>
  <c r="H29" i="14"/>
  <c r="G29" i="14" s="1"/>
  <c r="F29" i="14"/>
  <c r="E29" i="14"/>
  <c r="D29" i="14"/>
  <c r="N28" i="14"/>
  <c r="M28" i="14"/>
  <c r="L28" i="14"/>
  <c r="K28" i="14" s="1"/>
  <c r="J28" i="14"/>
  <c r="I28" i="14"/>
  <c r="H28" i="14"/>
  <c r="G28" i="14" s="1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M25" i="14"/>
  <c r="L25" i="14"/>
  <c r="K25" i="14" s="1"/>
  <c r="J25" i="14"/>
  <c r="I25" i="14"/>
  <c r="H25" i="14"/>
  <c r="G25" i="14" s="1"/>
  <c r="F25" i="14"/>
  <c r="E25" i="14"/>
  <c r="D25" i="14"/>
  <c r="C25" i="14" s="1"/>
  <c r="N24" i="14"/>
  <c r="M24" i="14"/>
  <c r="L24" i="14"/>
  <c r="K24" i="14" s="1"/>
  <c r="J24" i="14"/>
  <c r="I24" i="14"/>
  <c r="H24" i="14"/>
  <c r="G24" i="14" s="1"/>
  <c r="F24" i="14"/>
  <c r="E24" i="14"/>
  <c r="D24" i="14"/>
  <c r="C24" i="14" s="1"/>
  <c r="N23" i="14"/>
  <c r="M23" i="14"/>
  <c r="L23" i="14"/>
  <c r="K23" i="14" s="1"/>
  <c r="J23" i="14"/>
  <c r="I23" i="14"/>
  <c r="H23" i="14"/>
  <c r="G23" i="14" s="1"/>
  <c r="F23" i="14"/>
  <c r="E23" i="14"/>
  <c r="D23" i="14"/>
  <c r="C23" i="14" s="1"/>
  <c r="N22" i="14"/>
  <c r="M22" i="14"/>
  <c r="L22" i="14"/>
  <c r="K22" i="14" s="1"/>
  <c r="J22" i="14"/>
  <c r="I22" i="14"/>
  <c r="H22" i="14"/>
  <c r="G22" i="14" s="1"/>
  <c r="F22" i="14"/>
  <c r="E22" i="14"/>
  <c r="D22" i="14"/>
  <c r="C22" i="14" s="1"/>
  <c r="N21" i="14"/>
  <c r="M21" i="14"/>
  <c r="L21" i="14"/>
  <c r="K21" i="14" s="1"/>
  <c r="J21" i="14"/>
  <c r="I21" i="14"/>
  <c r="H21" i="14"/>
  <c r="G21" i="14" s="1"/>
  <c r="F21" i="14"/>
  <c r="E21" i="14"/>
  <c r="D21" i="14"/>
  <c r="C21" i="14" s="1"/>
  <c r="N20" i="14"/>
  <c r="M20" i="14"/>
  <c r="L20" i="14"/>
  <c r="K20" i="14" s="1"/>
  <c r="J20" i="14"/>
  <c r="I20" i="14"/>
  <c r="H20" i="14"/>
  <c r="G20" i="14" s="1"/>
  <c r="F20" i="14"/>
  <c r="E20" i="14"/>
  <c r="D20" i="14"/>
  <c r="C20" i="14" s="1"/>
  <c r="N19" i="14"/>
  <c r="M19" i="14"/>
  <c r="L19" i="14"/>
  <c r="L84" i="14" s="1"/>
  <c r="J19" i="14"/>
  <c r="I19" i="14"/>
  <c r="I84" i="14" s="1"/>
  <c r="H19" i="14"/>
  <c r="H84" i="14" s="1"/>
  <c r="F19" i="14"/>
  <c r="E19" i="14"/>
  <c r="D19" i="14"/>
  <c r="C19" i="14" s="1"/>
  <c r="O102" i="12"/>
  <c r="N102" i="12"/>
  <c r="K102" i="12"/>
  <c r="J102" i="12"/>
  <c r="I102" i="12"/>
  <c r="G102" i="12"/>
  <c r="F102" i="12"/>
  <c r="E102" i="12"/>
  <c r="O101" i="12"/>
  <c r="N101" i="12"/>
  <c r="L101" i="12" s="1"/>
  <c r="M101" i="12"/>
  <c r="H101" i="12"/>
  <c r="D101" i="12"/>
  <c r="O100" i="12"/>
  <c r="N100" i="12"/>
  <c r="M100" i="12"/>
  <c r="L100" i="12"/>
  <c r="H100" i="12"/>
  <c r="D100" i="12"/>
  <c r="O99" i="12"/>
  <c r="N99" i="12"/>
  <c r="L99" i="12" s="1"/>
  <c r="M99" i="12"/>
  <c r="H99" i="12"/>
  <c r="D99" i="12"/>
  <c r="O98" i="12"/>
  <c r="N98" i="12"/>
  <c r="M98" i="12"/>
  <c r="L98" i="12"/>
  <c r="H98" i="12"/>
  <c r="D98" i="12"/>
  <c r="O97" i="12"/>
  <c r="N97" i="12"/>
  <c r="L97" i="12" s="1"/>
  <c r="M97" i="12"/>
  <c r="M102" i="12" s="1"/>
  <c r="H97" i="12"/>
  <c r="H102" i="12" s="1"/>
  <c r="D97" i="12"/>
  <c r="D102" i="12" s="1"/>
  <c r="K95" i="12"/>
  <c r="J95" i="12"/>
  <c r="I95" i="12"/>
  <c r="H95" i="12"/>
  <c r="G95" i="12"/>
  <c r="F95" i="12"/>
  <c r="E95" i="12"/>
  <c r="O94" i="12"/>
  <c r="N94" i="12"/>
  <c r="M94" i="12"/>
  <c r="L94" i="12"/>
  <c r="H94" i="12"/>
  <c r="D94" i="12"/>
  <c r="O93" i="12"/>
  <c r="N93" i="12"/>
  <c r="L93" i="12" s="1"/>
  <c r="M93" i="12"/>
  <c r="H93" i="12"/>
  <c r="D93" i="12"/>
  <c r="O92" i="12"/>
  <c r="N92" i="12"/>
  <c r="M92" i="12"/>
  <c r="L92" i="12"/>
  <c r="H92" i="12"/>
  <c r="D92" i="12"/>
  <c r="O91" i="12"/>
  <c r="N91" i="12"/>
  <c r="L91" i="12" s="1"/>
  <c r="M91" i="12"/>
  <c r="H91" i="12"/>
  <c r="D91" i="12"/>
  <c r="O90" i="12"/>
  <c r="N90" i="12"/>
  <c r="M90" i="12"/>
  <c r="L90" i="12"/>
  <c r="H90" i="12"/>
  <c r="D90" i="12"/>
  <c r="O89" i="12"/>
  <c r="N89" i="12"/>
  <c r="L89" i="12" s="1"/>
  <c r="M89" i="12"/>
  <c r="H89" i="12"/>
  <c r="D89" i="12"/>
  <c r="O88" i="12"/>
  <c r="N88" i="12"/>
  <c r="M88" i="12"/>
  <c r="L88" i="12"/>
  <c r="H88" i="12"/>
  <c r="D88" i="12"/>
  <c r="O87" i="12"/>
  <c r="N87" i="12"/>
  <c r="L87" i="12" s="1"/>
  <c r="M87" i="12"/>
  <c r="H87" i="12"/>
  <c r="D87" i="12"/>
  <c r="O86" i="12"/>
  <c r="N86" i="12"/>
  <c r="M86" i="12"/>
  <c r="L86" i="12"/>
  <c r="H86" i="12"/>
  <c r="D86" i="12"/>
  <c r="O85" i="12"/>
  <c r="N85" i="12"/>
  <c r="L85" i="12" s="1"/>
  <c r="M85" i="12"/>
  <c r="H85" i="12"/>
  <c r="D85" i="12"/>
  <c r="O84" i="12"/>
  <c r="N84" i="12"/>
  <c r="M84" i="12"/>
  <c r="L84" i="12"/>
  <c r="H84" i="12"/>
  <c r="D84" i="12"/>
  <c r="O83" i="12"/>
  <c r="N83" i="12"/>
  <c r="L83" i="12" s="1"/>
  <c r="M83" i="12"/>
  <c r="H83" i="12"/>
  <c r="D83" i="12"/>
  <c r="O82" i="12"/>
  <c r="N82" i="12"/>
  <c r="M82" i="12"/>
  <c r="M95" i="12" s="1"/>
  <c r="L82" i="12"/>
  <c r="H82" i="12"/>
  <c r="D82" i="12"/>
  <c r="O81" i="12"/>
  <c r="O95" i="12" s="1"/>
  <c r="N81" i="12"/>
  <c r="N95" i="12" s="1"/>
  <c r="M81" i="12"/>
  <c r="H81" i="12"/>
  <c r="D81" i="12"/>
  <c r="D95" i="12" s="1"/>
  <c r="K79" i="12"/>
  <c r="J79" i="12"/>
  <c r="I79" i="12"/>
  <c r="H79" i="12"/>
  <c r="G79" i="12"/>
  <c r="F79" i="12"/>
  <c r="E79" i="12"/>
  <c r="O78" i="12"/>
  <c r="N78" i="12"/>
  <c r="M78" i="12"/>
  <c r="L78" i="12"/>
  <c r="H78" i="12"/>
  <c r="D78" i="12"/>
  <c r="O77" i="12"/>
  <c r="N77" i="12"/>
  <c r="L77" i="12" s="1"/>
  <c r="M77" i="12"/>
  <c r="H77" i="12"/>
  <c r="D77" i="12"/>
  <c r="O76" i="12"/>
  <c r="N76" i="12"/>
  <c r="M76" i="12"/>
  <c r="L76" i="12"/>
  <c r="H76" i="12"/>
  <c r="D76" i="12"/>
  <c r="O75" i="12"/>
  <c r="N75" i="12"/>
  <c r="L75" i="12" s="1"/>
  <c r="M75" i="12"/>
  <c r="H75" i="12"/>
  <c r="D75" i="12"/>
  <c r="O74" i="12"/>
  <c r="N74" i="12"/>
  <c r="M74" i="12"/>
  <c r="L74" i="12"/>
  <c r="H74" i="12"/>
  <c r="D74" i="12"/>
  <c r="O73" i="12"/>
  <c r="N73" i="12"/>
  <c r="L73" i="12" s="1"/>
  <c r="M73" i="12"/>
  <c r="H73" i="12"/>
  <c r="D73" i="12"/>
  <c r="O72" i="12"/>
  <c r="N72" i="12"/>
  <c r="M72" i="12"/>
  <c r="L72" i="12"/>
  <c r="H72" i="12"/>
  <c r="D72" i="12"/>
  <c r="O71" i="12"/>
  <c r="N71" i="12"/>
  <c r="L71" i="12" s="1"/>
  <c r="M71" i="12"/>
  <c r="H71" i="12"/>
  <c r="D71" i="12"/>
  <c r="O70" i="12"/>
  <c r="N70" i="12"/>
  <c r="M70" i="12"/>
  <c r="L70" i="12"/>
  <c r="H70" i="12"/>
  <c r="D70" i="12"/>
  <c r="O69" i="12"/>
  <c r="N69" i="12"/>
  <c r="L69" i="12" s="1"/>
  <c r="M69" i="12"/>
  <c r="H69" i="12"/>
  <c r="D69" i="12"/>
  <c r="O68" i="12"/>
  <c r="N68" i="12"/>
  <c r="M68" i="12"/>
  <c r="L68" i="12"/>
  <c r="H68" i="12"/>
  <c r="D68" i="12"/>
  <c r="O67" i="12"/>
  <c r="N67" i="12"/>
  <c r="L67" i="12" s="1"/>
  <c r="M67" i="12"/>
  <c r="H67" i="12"/>
  <c r="D67" i="12"/>
  <c r="O66" i="12"/>
  <c r="N66" i="12"/>
  <c r="M66" i="12"/>
  <c r="L66" i="12"/>
  <c r="H66" i="12"/>
  <c r="D66" i="12"/>
  <c r="O65" i="12"/>
  <c r="N65" i="12"/>
  <c r="L65" i="12" s="1"/>
  <c r="M65" i="12"/>
  <c r="H65" i="12"/>
  <c r="D65" i="12"/>
  <c r="O64" i="12"/>
  <c r="N64" i="12"/>
  <c r="M64" i="12"/>
  <c r="L64" i="12"/>
  <c r="H64" i="12"/>
  <c r="D64" i="12"/>
  <c r="O63" i="12"/>
  <c r="N63" i="12"/>
  <c r="L63" i="12" s="1"/>
  <c r="M63" i="12"/>
  <c r="H63" i="12"/>
  <c r="D63" i="12"/>
  <c r="O62" i="12"/>
  <c r="N62" i="12"/>
  <c r="M62" i="12"/>
  <c r="L62" i="12"/>
  <c r="H62" i="12"/>
  <c r="D62" i="12"/>
  <c r="O61" i="12"/>
  <c r="N61" i="12"/>
  <c r="L61" i="12" s="1"/>
  <c r="M61" i="12"/>
  <c r="H61" i="12"/>
  <c r="D61" i="12"/>
  <c r="O60" i="12"/>
  <c r="N60" i="12"/>
  <c r="M60" i="12"/>
  <c r="L60" i="12"/>
  <c r="H60" i="12"/>
  <c r="D60" i="12"/>
  <c r="O59" i="12"/>
  <c r="N59" i="12"/>
  <c r="L59" i="12" s="1"/>
  <c r="M59" i="12"/>
  <c r="H59" i="12"/>
  <c r="D59" i="12"/>
  <c r="O58" i="12"/>
  <c r="N58" i="12"/>
  <c r="M58" i="12"/>
  <c r="L58" i="12"/>
  <c r="H58" i="12"/>
  <c r="D58" i="12"/>
  <c r="O57" i="12"/>
  <c r="N57" i="12"/>
  <c r="L57" i="12" s="1"/>
  <c r="M57" i="12"/>
  <c r="H57" i="12"/>
  <c r="D57" i="12"/>
  <c r="O56" i="12"/>
  <c r="N56" i="12"/>
  <c r="M56" i="12"/>
  <c r="L56" i="12"/>
  <c r="H56" i="12"/>
  <c r="D56" i="12"/>
  <c r="O55" i="12"/>
  <c r="N55" i="12"/>
  <c r="L55" i="12" s="1"/>
  <c r="M55" i="12"/>
  <c r="H55" i="12"/>
  <c r="D55" i="12"/>
  <c r="O54" i="12"/>
  <c r="N54" i="12"/>
  <c r="M54" i="12"/>
  <c r="L54" i="12"/>
  <c r="H54" i="12"/>
  <c r="D54" i="12"/>
  <c r="O53" i="12"/>
  <c r="N53" i="12"/>
  <c r="L53" i="12" s="1"/>
  <c r="M53" i="12"/>
  <c r="H53" i="12"/>
  <c r="D53" i="12"/>
  <c r="O52" i="12"/>
  <c r="N52" i="12"/>
  <c r="M52" i="12"/>
  <c r="L52" i="12"/>
  <c r="H52" i="12"/>
  <c r="D52" i="12"/>
  <c r="O51" i="12"/>
  <c r="N51" i="12"/>
  <c r="L51" i="12" s="1"/>
  <c r="M51" i="12"/>
  <c r="H51" i="12"/>
  <c r="D51" i="12"/>
  <c r="O50" i="12"/>
  <c r="N50" i="12"/>
  <c r="M50" i="12"/>
  <c r="L50" i="12"/>
  <c r="H50" i="12"/>
  <c r="D50" i="12"/>
  <c r="O49" i="12"/>
  <c r="N49" i="12"/>
  <c r="L49" i="12" s="1"/>
  <c r="M49" i="12"/>
  <c r="H49" i="12"/>
  <c r="D49" i="12"/>
  <c r="O48" i="12"/>
  <c r="N48" i="12"/>
  <c r="M48" i="12"/>
  <c r="L48" i="12"/>
  <c r="H48" i="12"/>
  <c r="D48" i="12"/>
  <c r="O47" i="12"/>
  <c r="N47" i="12"/>
  <c r="L47" i="12" s="1"/>
  <c r="M47" i="12"/>
  <c r="H47" i="12"/>
  <c r="D47" i="12"/>
  <c r="O46" i="12"/>
  <c r="N46" i="12"/>
  <c r="M46" i="12"/>
  <c r="M79" i="12" s="1"/>
  <c r="L46" i="12"/>
  <c r="H46" i="12"/>
  <c r="D46" i="12"/>
  <c r="O45" i="12"/>
  <c r="O79" i="12" s="1"/>
  <c r="N45" i="12"/>
  <c r="N79" i="12" s="1"/>
  <c r="M45" i="12"/>
  <c r="H45" i="12"/>
  <c r="D45" i="12"/>
  <c r="D79" i="12" s="1"/>
  <c r="K43" i="12"/>
  <c r="J43" i="12"/>
  <c r="I43" i="12"/>
  <c r="H43" i="12"/>
  <c r="G43" i="12"/>
  <c r="F43" i="12"/>
  <c r="E43" i="12"/>
  <c r="O42" i="12"/>
  <c r="N42" i="12"/>
  <c r="M42" i="12"/>
  <c r="M43" i="12" s="1"/>
  <c r="L42" i="12"/>
  <c r="H42" i="12"/>
  <c r="D42" i="12"/>
  <c r="O41" i="12"/>
  <c r="O43" i="12" s="1"/>
  <c r="N41" i="12"/>
  <c r="N43" i="12" s="1"/>
  <c r="M41" i="12"/>
  <c r="H41" i="12"/>
  <c r="D41" i="12"/>
  <c r="D43" i="12" s="1"/>
  <c r="K39" i="12"/>
  <c r="J39" i="12"/>
  <c r="I39" i="12"/>
  <c r="H39" i="12"/>
  <c r="G39" i="12"/>
  <c r="F39" i="12"/>
  <c r="E39" i="12"/>
  <c r="O38" i="12"/>
  <c r="N38" i="12"/>
  <c r="M38" i="12"/>
  <c r="L38" i="12"/>
  <c r="H38" i="12"/>
  <c r="D38" i="12"/>
  <c r="O37" i="12"/>
  <c r="N37" i="12"/>
  <c r="L37" i="12" s="1"/>
  <c r="M37" i="12"/>
  <c r="H37" i="12"/>
  <c r="D37" i="12"/>
  <c r="O36" i="12"/>
  <c r="N36" i="12"/>
  <c r="M36" i="12"/>
  <c r="L36" i="12"/>
  <c r="H36" i="12"/>
  <c r="D36" i="12"/>
  <c r="O35" i="12"/>
  <c r="N35" i="12"/>
  <c r="L35" i="12" s="1"/>
  <c r="M35" i="12"/>
  <c r="H35" i="12"/>
  <c r="D35" i="12"/>
  <c r="O34" i="12"/>
  <c r="N34" i="12"/>
  <c r="M34" i="12"/>
  <c r="L34" i="12"/>
  <c r="H34" i="12"/>
  <c r="D34" i="12"/>
  <c r="O33" i="12"/>
  <c r="N33" i="12"/>
  <c r="L33" i="12" s="1"/>
  <c r="M33" i="12"/>
  <c r="H33" i="12"/>
  <c r="D33" i="12"/>
  <c r="O32" i="12"/>
  <c r="N32" i="12"/>
  <c r="M32" i="12"/>
  <c r="L32" i="12"/>
  <c r="H32" i="12"/>
  <c r="D32" i="12"/>
  <c r="O31" i="12"/>
  <c r="N31" i="12"/>
  <c r="L31" i="12" s="1"/>
  <c r="M31" i="12"/>
  <c r="H31" i="12"/>
  <c r="D31" i="12"/>
  <c r="O30" i="12"/>
  <c r="N30" i="12"/>
  <c r="M30" i="12"/>
  <c r="L30" i="12"/>
  <c r="H30" i="12"/>
  <c r="D30" i="12"/>
  <c r="O29" i="12"/>
  <c r="N29" i="12"/>
  <c r="L29" i="12" s="1"/>
  <c r="M29" i="12"/>
  <c r="H29" i="12"/>
  <c r="D29" i="12"/>
  <c r="D39" i="12" s="1"/>
  <c r="O28" i="12"/>
  <c r="O39" i="12" s="1"/>
  <c r="N28" i="12"/>
  <c r="N39" i="12" s="1"/>
  <c r="M28" i="12"/>
  <c r="M39" i="12" s="1"/>
  <c r="L28" i="12"/>
  <c r="H28" i="12"/>
  <c r="D28" i="12"/>
  <c r="K26" i="12"/>
  <c r="K103" i="12" s="1"/>
  <c r="J26" i="12"/>
  <c r="J103" i="12" s="1"/>
  <c r="I26" i="12"/>
  <c r="I103" i="12" s="1"/>
  <c r="G26" i="12"/>
  <c r="G103" i="12" s="1"/>
  <c r="F26" i="12"/>
  <c r="F103" i="12" s="1"/>
  <c r="E26" i="12"/>
  <c r="E103" i="12" s="1"/>
  <c r="O25" i="12"/>
  <c r="N25" i="12"/>
  <c r="L25" i="12" s="1"/>
  <c r="M25" i="12"/>
  <c r="H25" i="12"/>
  <c r="D25" i="12"/>
  <c r="O24" i="12"/>
  <c r="N24" i="12"/>
  <c r="M24" i="12"/>
  <c r="L24" i="12"/>
  <c r="H24" i="12"/>
  <c r="D24" i="12"/>
  <c r="O23" i="12"/>
  <c r="N23" i="12"/>
  <c r="M23" i="12"/>
  <c r="L23" i="12" s="1"/>
  <c r="H23" i="12"/>
  <c r="D23" i="12"/>
  <c r="O22" i="12"/>
  <c r="N22" i="12"/>
  <c r="M22" i="12"/>
  <c r="L22" i="12"/>
  <c r="H22" i="12"/>
  <c r="D22" i="12"/>
  <c r="O21" i="12"/>
  <c r="N21" i="12"/>
  <c r="M21" i="12"/>
  <c r="L21" i="12" s="1"/>
  <c r="H21" i="12"/>
  <c r="D21" i="12"/>
  <c r="O20" i="12"/>
  <c r="N20" i="12"/>
  <c r="M20" i="12"/>
  <c r="L20" i="12"/>
  <c r="H20" i="12"/>
  <c r="D20" i="12"/>
  <c r="O19" i="12"/>
  <c r="N19" i="12"/>
  <c r="L19" i="12" s="1"/>
  <c r="M19" i="12"/>
  <c r="H19" i="12"/>
  <c r="D19" i="12"/>
  <c r="O18" i="12"/>
  <c r="N18" i="12"/>
  <c r="M18" i="12"/>
  <c r="L18" i="12"/>
  <c r="H18" i="12"/>
  <c r="D18" i="12"/>
  <c r="O17" i="12"/>
  <c r="N17" i="12"/>
  <c r="M17" i="12"/>
  <c r="L17" i="12" s="1"/>
  <c r="H17" i="12"/>
  <c r="D17" i="12"/>
  <c r="O16" i="12"/>
  <c r="N16" i="12"/>
  <c r="M16" i="12"/>
  <c r="L16" i="12"/>
  <c r="H16" i="12"/>
  <c r="D16" i="12"/>
  <c r="O15" i="12"/>
  <c r="O26" i="12" s="1"/>
  <c r="N15" i="12"/>
  <c r="N26" i="12" s="1"/>
  <c r="N103" i="12" s="1"/>
  <c r="M15" i="12"/>
  <c r="L15" i="12" s="1"/>
  <c r="H15" i="12"/>
  <c r="D15" i="12"/>
  <c r="O14" i="12"/>
  <c r="N14" i="12"/>
  <c r="M14" i="12"/>
  <c r="M26" i="12" s="1"/>
  <c r="M103" i="12" s="1"/>
  <c r="L14" i="12"/>
  <c r="H14" i="12"/>
  <c r="H26" i="12" s="1"/>
  <c r="H103" i="12" s="1"/>
  <c r="D14" i="12"/>
  <c r="D26" i="12" s="1"/>
  <c r="E105" i="11"/>
  <c r="E103" i="11"/>
  <c r="D103" i="11"/>
  <c r="C103" i="11"/>
  <c r="E101" i="11"/>
  <c r="E100" i="11"/>
  <c r="E99" i="11"/>
  <c r="D98" i="11"/>
  <c r="E98" i="11" s="1"/>
  <c r="C98" i="11"/>
  <c r="E96" i="11"/>
  <c r="E95" i="11"/>
  <c r="E94" i="11"/>
  <c r="E93" i="11"/>
  <c r="E92" i="11"/>
  <c r="E91" i="11"/>
  <c r="E90" i="11"/>
  <c r="D90" i="11"/>
  <c r="C90" i="11"/>
  <c r="E89" i="11"/>
  <c r="E88" i="11"/>
  <c r="E87" i="11"/>
  <c r="E86" i="11"/>
  <c r="E85" i="11"/>
  <c r="E84" i="11"/>
  <c r="E83" i="11"/>
  <c r="E82" i="11"/>
  <c r="E80" i="11"/>
  <c r="E79" i="11"/>
  <c r="E78" i="11"/>
  <c r="E77" i="11"/>
  <c r="E76" i="11"/>
  <c r="E75" i="11"/>
  <c r="E74" i="11" s="1"/>
  <c r="E73" i="11" s="1"/>
  <c r="D74" i="11"/>
  <c r="D73" i="11" s="1"/>
  <c r="C74" i="11"/>
  <c r="C73" i="11" s="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49" i="11" s="1"/>
  <c r="E48" i="11" s="1"/>
  <c r="E50" i="11"/>
  <c r="D49" i="11"/>
  <c r="D48" i="11" s="1"/>
  <c r="D47" i="11" s="1"/>
  <c r="C49" i="11"/>
  <c r="E46" i="11"/>
  <c r="E45" i="11"/>
  <c r="E42" i="11" s="1"/>
  <c r="E41" i="11" s="1"/>
  <c r="E44" i="11"/>
  <c r="E43" i="11"/>
  <c r="D42" i="11"/>
  <c r="D41" i="11" s="1"/>
  <c r="C42" i="11"/>
  <c r="C41" i="11"/>
  <c r="E40" i="11"/>
  <c r="E39" i="11"/>
  <c r="E38" i="11"/>
  <c r="E37" i="11"/>
  <c r="E36" i="11"/>
  <c r="E35" i="11"/>
  <c r="E34" i="11"/>
  <c r="E33" i="11"/>
  <c r="D33" i="11"/>
  <c r="C33" i="11"/>
  <c r="E32" i="11"/>
  <c r="E31" i="11"/>
  <c r="E29" i="11" s="1"/>
  <c r="E28" i="11" s="1"/>
  <c r="E30" i="11"/>
  <c r="D29" i="11"/>
  <c r="D28" i="11" s="1"/>
  <c r="C29" i="11"/>
  <c r="C28" i="11" s="1"/>
  <c r="E27" i="11"/>
  <c r="E24" i="11" s="1"/>
  <c r="E26" i="11"/>
  <c r="E25" i="11"/>
  <c r="D24" i="11"/>
  <c r="C24" i="11"/>
  <c r="E23" i="11"/>
  <c r="E22" i="11"/>
  <c r="E21" i="11"/>
  <c r="E20" i="11" s="1"/>
  <c r="D20" i="11"/>
  <c r="C20" i="11"/>
  <c r="E19" i="11"/>
  <c r="E18" i="11" s="1"/>
  <c r="D18" i="11"/>
  <c r="D17" i="11" s="1"/>
  <c r="C18" i="11"/>
  <c r="C17" i="11" s="1"/>
  <c r="D53" i="8" l="1"/>
  <c r="N53" i="8"/>
  <c r="O53" i="8"/>
  <c r="Q65" i="8"/>
  <c r="M53" i="8"/>
  <c r="D29" i="8"/>
  <c r="L29" i="8"/>
  <c r="L31" i="8"/>
  <c r="L36" i="8" s="1"/>
  <c r="L42" i="8"/>
  <c r="L52" i="8"/>
  <c r="L39" i="8"/>
  <c r="L43" i="7"/>
  <c r="Q127" i="7"/>
  <c r="N120" i="7"/>
  <c r="Q122" i="7"/>
  <c r="L46" i="7"/>
  <c r="L56" i="7"/>
  <c r="L58" i="7"/>
  <c r="L62" i="7"/>
  <c r="L98" i="7"/>
  <c r="L114" i="7"/>
  <c r="S350" i="4"/>
  <c r="H70" i="4"/>
  <c r="L114" i="4"/>
  <c r="M70" i="4"/>
  <c r="L70" i="4" s="1"/>
  <c r="L20" i="4"/>
  <c r="H87" i="4"/>
  <c r="S351" i="4"/>
  <c r="L29" i="4"/>
  <c r="L110" i="4"/>
  <c r="H340" i="4"/>
  <c r="M127" i="4"/>
  <c r="L127" i="4" s="1"/>
  <c r="M153" i="4"/>
  <c r="L153" i="4" s="1"/>
  <c r="M174" i="4"/>
  <c r="L174" i="4" s="1"/>
  <c r="O290" i="4"/>
  <c r="L290" i="4" s="1"/>
  <c r="D20" i="4"/>
  <c r="H20" i="4"/>
  <c r="N340" i="4"/>
  <c r="L24" i="4"/>
  <c r="S349" i="4" s="1"/>
  <c r="D25" i="4"/>
  <c r="H25" i="4"/>
  <c r="L26" i="4"/>
  <c r="S346" i="4" s="1"/>
  <c r="H29" i="4"/>
  <c r="L34" i="4"/>
  <c r="G70" i="4"/>
  <c r="K70" i="4"/>
  <c r="L81" i="4"/>
  <c r="O83" i="4"/>
  <c r="L83" i="4" s="1"/>
  <c r="L87" i="4" s="1"/>
  <c r="D89" i="4"/>
  <c r="H89" i="4"/>
  <c r="L89" i="4"/>
  <c r="L120" i="4"/>
  <c r="O123" i="4"/>
  <c r="L123" i="4" s="1"/>
  <c r="O132" i="4"/>
  <c r="L132" i="4" s="1"/>
  <c r="M136" i="4"/>
  <c r="L136" i="4" s="1"/>
  <c r="M145" i="4"/>
  <c r="L145" i="4" s="1"/>
  <c r="O149" i="4"/>
  <c r="L149" i="4" s="1"/>
  <c r="M161" i="4"/>
  <c r="L161" i="4" s="1"/>
  <c r="M166" i="4"/>
  <c r="L166" i="4" s="1"/>
  <c r="O170" i="4"/>
  <c r="L170" i="4" s="1"/>
  <c r="M195" i="4"/>
  <c r="L195" i="4" s="1"/>
  <c r="M199" i="4"/>
  <c r="L199" i="4" s="1"/>
  <c r="M215" i="4"/>
  <c r="L215" i="4" s="1"/>
  <c r="D215" i="4"/>
  <c r="M308" i="4"/>
  <c r="L252" i="4"/>
  <c r="O274" i="4"/>
  <c r="E330" i="4"/>
  <c r="N20" i="4"/>
  <c r="N70" i="4" s="1"/>
  <c r="F340" i="4"/>
  <c r="F330" i="4" s="1"/>
  <c r="J340" i="4"/>
  <c r="L30" i="4"/>
  <c r="E70" i="4"/>
  <c r="D70" i="4" s="1"/>
  <c r="M330" i="4"/>
  <c r="L333" i="4"/>
  <c r="N342" i="4"/>
  <c r="M345" i="4"/>
  <c r="F244" i="4"/>
  <c r="J244" i="4"/>
  <c r="L92" i="4"/>
  <c r="O114" i="4"/>
  <c r="D145" i="4"/>
  <c r="D161" i="4"/>
  <c r="D166" i="4"/>
  <c r="L181" i="4"/>
  <c r="J330" i="4"/>
  <c r="O239" i="4"/>
  <c r="O336" i="4"/>
  <c r="O246" i="4"/>
  <c r="O250" i="4" s="1"/>
  <c r="D329" i="4"/>
  <c r="S352" i="4"/>
  <c r="L345" i="4"/>
  <c r="M340" i="4"/>
  <c r="G340" i="4"/>
  <c r="D340" i="4" s="1"/>
  <c r="N72" i="4"/>
  <c r="N77" i="4" s="1"/>
  <c r="L74" i="4"/>
  <c r="L334" i="4" s="1"/>
  <c r="L76" i="4"/>
  <c r="L335" i="4" s="1"/>
  <c r="N333" i="4"/>
  <c r="O342" i="4"/>
  <c r="L342" i="4" s="1"/>
  <c r="N345" i="4"/>
  <c r="H83" i="4"/>
  <c r="O87" i="4"/>
  <c r="G244" i="4"/>
  <c r="O89" i="4"/>
  <c r="M332" i="4"/>
  <c r="L332" i="4" s="1"/>
  <c r="M339" i="4"/>
  <c r="L339" i="4" s="1"/>
  <c r="L144" i="4"/>
  <c r="L160" i="4"/>
  <c r="L165" i="4"/>
  <c r="H187" i="4"/>
  <c r="O207" i="4"/>
  <c r="L207" i="4" s="1"/>
  <c r="H308" i="4"/>
  <c r="D308" i="4"/>
  <c r="F329" i="4"/>
  <c r="N310" i="4"/>
  <c r="N329" i="4" s="1"/>
  <c r="M182" i="4"/>
  <c r="L182" i="4" s="1"/>
  <c r="M187" i="4"/>
  <c r="L187" i="4" s="1"/>
  <c r="M203" i="4"/>
  <c r="L203" i="4" s="1"/>
  <c r="H215" i="4"/>
  <c r="M229" i="4"/>
  <c r="L229" i="4" s="1"/>
  <c r="L232" i="4"/>
  <c r="L237" i="4"/>
  <c r="D239" i="4"/>
  <c r="D246" i="4"/>
  <c r="D250" i="4" s="1"/>
  <c r="L253" i="4"/>
  <c r="L270" i="4"/>
  <c r="L276" i="4"/>
  <c r="O278" i="4"/>
  <c r="L281" i="4"/>
  <c r="L286" i="4"/>
  <c r="L292" i="4"/>
  <c r="O294" i="4"/>
  <c r="L297" i="4"/>
  <c r="L302" i="4"/>
  <c r="I330" i="4"/>
  <c r="G339" i="4"/>
  <c r="D339" i="4" s="1"/>
  <c r="D229" i="4"/>
  <c r="L239" i="4"/>
  <c r="G250" i="4"/>
  <c r="O270" i="4"/>
  <c r="L278" i="4"/>
  <c r="O286" i="4"/>
  <c r="L294" i="4"/>
  <c r="O302" i="4"/>
  <c r="H329" i="4"/>
  <c r="K330" i="4"/>
  <c r="L228" i="4"/>
  <c r="H229" i="4"/>
  <c r="D233" i="4"/>
  <c r="L236" i="4"/>
  <c r="H239" i="4"/>
  <c r="M336" i="4"/>
  <c r="L336" i="4" s="1"/>
  <c r="L243" i="4"/>
  <c r="H246" i="4"/>
  <c r="H250" i="4" s="1"/>
  <c r="I250" i="4"/>
  <c r="O266" i="4"/>
  <c r="O308" i="4" s="1"/>
  <c r="L269" i="4"/>
  <c r="L274" i="4"/>
  <c r="L280" i="4"/>
  <c r="O282" i="4"/>
  <c r="L282" i="4" s="1"/>
  <c r="L285" i="4"/>
  <c r="L296" i="4"/>
  <c r="O298" i="4"/>
  <c r="L298" i="4" s="1"/>
  <c r="L301" i="4"/>
  <c r="L306" i="4"/>
  <c r="G330" i="4"/>
  <c r="N229" i="4"/>
  <c r="N339" i="4" s="1"/>
  <c r="F250" i="4"/>
  <c r="G308" i="4"/>
  <c r="K308" i="4"/>
  <c r="O310" i="4"/>
  <c r="L310" i="4" s="1"/>
  <c r="M320" i="4"/>
  <c r="D333" i="4"/>
  <c r="H333" i="4"/>
  <c r="H330" i="4" s="1"/>
  <c r="L14" i="3"/>
  <c r="L53" i="3" s="1"/>
  <c r="Q21" i="3"/>
  <c r="Q22" i="3"/>
  <c r="O14" i="3"/>
  <c r="O53" i="3" s="1"/>
  <c r="L25" i="2"/>
  <c r="Q150" i="2" s="1"/>
  <c r="M131" i="2"/>
  <c r="L131" i="2" s="1"/>
  <c r="L33" i="2"/>
  <c r="M139" i="2"/>
  <c r="L139" i="2" s="1"/>
  <c r="J82" i="2"/>
  <c r="L23" i="2"/>
  <c r="M129" i="2"/>
  <c r="L26" i="2"/>
  <c r="L31" i="2"/>
  <c r="M137" i="2"/>
  <c r="L137" i="2" s="1"/>
  <c r="N139" i="2"/>
  <c r="N126" i="2" s="1"/>
  <c r="L34" i="2"/>
  <c r="Q159" i="2" s="1"/>
  <c r="M65" i="2"/>
  <c r="H62" i="2"/>
  <c r="L68" i="2"/>
  <c r="M69" i="2"/>
  <c r="L69" i="2" s="1"/>
  <c r="H66" i="2"/>
  <c r="O142" i="2"/>
  <c r="L142" i="2" s="1"/>
  <c r="O84" i="2"/>
  <c r="O88" i="2" s="1"/>
  <c r="N140" i="2"/>
  <c r="N114" i="2"/>
  <c r="F82" i="2"/>
  <c r="K82" i="2"/>
  <c r="H20" i="2"/>
  <c r="O128" i="2"/>
  <c r="O20" i="2"/>
  <c r="O82" i="2" s="1"/>
  <c r="L24" i="2"/>
  <c r="L29" i="2"/>
  <c r="M135" i="2"/>
  <c r="L135" i="2" s="1"/>
  <c r="L32" i="2"/>
  <c r="O139" i="2"/>
  <c r="L36" i="2"/>
  <c r="N147" i="2"/>
  <c r="M49" i="2"/>
  <c r="H46" i="2"/>
  <c r="L52" i="2"/>
  <c r="L50" i="2" s="1"/>
  <c r="M50" i="2"/>
  <c r="L56" i="2"/>
  <c r="L54" i="2" s="1"/>
  <c r="L60" i="2"/>
  <c r="L58" i="2" s="1"/>
  <c r="O140" i="2"/>
  <c r="L140" i="2" s="1"/>
  <c r="O114" i="2"/>
  <c r="L98" i="2"/>
  <c r="L121" i="2"/>
  <c r="N142" i="2"/>
  <c r="N84" i="2"/>
  <c r="N88" i="2" s="1"/>
  <c r="O148" i="2"/>
  <c r="L148" i="2" s="1"/>
  <c r="O116" i="2"/>
  <c r="O125" i="2" s="1"/>
  <c r="L118" i="2"/>
  <c r="G82" i="2"/>
  <c r="M20" i="2"/>
  <c r="D20" i="2"/>
  <c r="D82" i="2" s="1"/>
  <c r="L27" i="2"/>
  <c r="M133" i="2"/>
  <c r="L133" i="2" s="1"/>
  <c r="L37" i="2"/>
  <c r="L40" i="2"/>
  <c r="L38" i="2" s="1"/>
  <c r="O147" i="2"/>
  <c r="L57" i="2"/>
  <c r="L86" i="2"/>
  <c r="L94" i="2"/>
  <c r="L114" i="2" s="1"/>
  <c r="M116" i="2"/>
  <c r="M125" i="2" s="1"/>
  <c r="N148" i="2"/>
  <c r="N116" i="2"/>
  <c r="N125" i="2" s="1"/>
  <c r="L119" i="2"/>
  <c r="H141" i="2"/>
  <c r="H126" i="2" s="1"/>
  <c r="H80" i="2"/>
  <c r="L73" i="1"/>
  <c r="L224" i="1"/>
  <c r="L119" i="1"/>
  <c r="Q234" i="1"/>
  <c r="L41" i="1"/>
  <c r="L83" i="1"/>
  <c r="Q235" i="1"/>
  <c r="L76" i="1"/>
  <c r="N83" i="1"/>
  <c r="N89" i="1" s="1"/>
  <c r="E89" i="1"/>
  <c r="H91" i="1"/>
  <c r="H143" i="1" s="1"/>
  <c r="D91" i="1"/>
  <c r="D143" i="1" s="1"/>
  <c r="H94" i="1"/>
  <c r="N94" i="1"/>
  <c r="N91" i="1" s="1"/>
  <c r="N143" i="1" s="1"/>
  <c r="L101" i="1"/>
  <c r="L106" i="1"/>
  <c r="H107" i="1"/>
  <c r="L112" i="1"/>
  <c r="L111" i="1" s="1"/>
  <c r="L116" i="1"/>
  <c r="L115" i="1" s="1"/>
  <c r="M119" i="1"/>
  <c r="N119" i="1"/>
  <c r="M123" i="1"/>
  <c r="O127" i="1"/>
  <c r="O143" i="1" s="1"/>
  <c r="O222" i="1" s="1"/>
  <c r="L133" i="1"/>
  <c r="L138" i="1"/>
  <c r="L140" i="1"/>
  <c r="L139" i="1" s="1"/>
  <c r="M139" i="1"/>
  <c r="I143" i="1"/>
  <c r="D147" i="1"/>
  <c r="D209" i="1"/>
  <c r="O209" i="1"/>
  <c r="M209" i="1"/>
  <c r="H211" i="1"/>
  <c r="H221" i="1" s="1"/>
  <c r="I221" i="1"/>
  <c r="M24" i="1"/>
  <c r="M30" i="1"/>
  <c r="M47" i="1"/>
  <c r="M52" i="1"/>
  <c r="M57" i="1"/>
  <c r="M62" i="1"/>
  <c r="M67" i="1"/>
  <c r="L81" i="1"/>
  <c r="Q232" i="1" s="1"/>
  <c r="L88" i="1"/>
  <c r="Q229" i="1" s="1"/>
  <c r="L98" i="1"/>
  <c r="H99" i="1"/>
  <c r="L104" i="1"/>
  <c r="L103" i="1" s="1"/>
  <c r="L108" i="1"/>
  <c r="L107" i="1" s="1"/>
  <c r="M111" i="1"/>
  <c r="L125" i="1"/>
  <c r="L123" i="1" s="1"/>
  <c r="L130" i="1"/>
  <c r="L127" i="1" s="1"/>
  <c r="H131" i="1"/>
  <c r="L136" i="1"/>
  <c r="L135" i="1" s="1"/>
  <c r="M149" i="1"/>
  <c r="M187" i="1" s="1"/>
  <c r="L149" i="1"/>
  <c r="L187" i="1" s="1"/>
  <c r="O211" i="1"/>
  <c r="O221" i="1" s="1"/>
  <c r="I89" i="1"/>
  <c r="L20" i="1"/>
  <c r="L22" i="1"/>
  <c r="M78" i="1"/>
  <c r="K143" i="1"/>
  <c r="K222" i="1" s="1"/>
  <c r="L100" i="1"/>
  <c r="M103" i="1"/>
  <c r="M143" i="1" s="1"/>
  <c r="L132" i="1"/>
  <c r="L131" i="1" s="1"/>
  <c r="M135" i="1"/>
  <c r="Q233" i="1"/>
  <c r="L147" i="1"/>
  <c r="N187" i="1"/>
  <c r="L209" i="1"/>
  <c r="H209" i="1"/>
  <c r="D221" i="1"/>
  <c r="L214" i="1"/>
  <c r="M213" i="1"/>
  <c r="E221" i="1"/>
  <c r="L96" i="1"/>
  <c r="L94" i="1" s="1"/>
  <c r="M189" i="1"/>
  <c r="N189" i="1"/>
  <c r="N192" i="1" s="1"/>
  <c r="F84" i="14"/>
  <c r="J84" i="14"/>
  <c r="N84" i="14"/>
  <c r="C29" i="14"/>
  <c r="C84" i="14" s="1"/>
  <c r="G30" i="14"/>
  <c r="K31" i="14"/>
  <c r="C33" i="14"/>
  <c r="G34" i="14"/>
  <c r="K35" i="14"/>
  <c r="C37" i="14"/>
  <c r="G38" i="14"/>
  <c r="K39" i="14"/>
  <c r="C41" i="14"/>
  <c r="G42" i="14"/>
  <c r="K43" i="14"/>
  <c r="C45" i="14"/>
  <c r="G46" i="14"/>
  <c r="K47" i="14"/>
  <c r="C49" i="14"/>
  <c r="G50" i="14"/>
  <c r="K51" i="14"/>
  <c r="C53" i="14"/>
  <c r="G54" i="14"/>
  <c r="K55" i="14"/>
  <c r="C57" i="14"/>
  <c r="G58" i="14"/>
  <c r="K59" i="14"/>
  <c r="C61" i="14"/>
  <c r="G62" i="14"/>
  <c r="K63" i="14"/>
  <c r="C65" i="14"/>
  <c r="G66" i="14"/>
  <c r="K67" i="14"/>
  <c r="C69" i="14"/>
  <c r="G70" i="14"/>
  <c r="K71" i="14"/>
  <c r="C73" i="14"/>
  <c r="G74" i="14"/>
  <c r="K75" i="14"/>
  <c r="C77" i="14"/>
  <c r="G78" i="14"/>
  <c r="K79" i="14"/>
  <c r="C81" i="14"/>
  <c r="G82" i="14"/>
  <c r="G19" i="14"/>
  <c r="K19" i="14"/>
  <c r="K84" i="14" s="1"/>
  <c r="G51" i="14"/>
  <c r="K52" i="14"/>
  <c r="C54" i="14"/>
  <c r="G55" i="14"/>
  <c r="D84" i="14"/>
  <c r="E84" i="14"/>
  <c r="M84" i="14"/>
  <c r="L102" i="12"/>
  <c r="D103" i="12"/>
  <c r="L26" i="12"/>
  <c r="O103" i="12"/>
  <c r="L39" i="12"/>
  <c r="L41" i="12"/>
  <c r="L43" i="12" s="1"/>
  <c r="L45" i="12"/>
  <c r="L79" i="12" s="1"/>
  <c r="L81" i="12"/>
  <c r="L95" i="12" s="1"/>
  <c r="D102" i="11"/>
  <c r="D107" i="11" s="1"/>
  <c r="E17" i="11"/>
  <c r="E47" i="11"/>
  <c r="C48" i="11"/>
  <c r="C47" i="11" s="1"/>
  <c r="C102" i="11" s="1"/>
  <c r="C107" i="11" s="1"/>
  <c r="L53" i="8" l="1"/>
  <c r="Q66" i="8" s="1"/>
  <c r="L119" i="7"/>
  <c r="Q131" i="7"/>
  <c r="L96" i="7"/>
  <c r="Q130" i="7"/>
  <c r="Q128" i="7"/>
  <c r="Q132" i="7" s="1"/>
  <c r="L60" i="7"/>
  <c r="L120" i="7" s="1"/>
  <c r="Q129" i="7"/>
  <c r="L112" i="7"/>
  <c r="N330" i="4"/>
  <c r="L266" i="4"/>
  <c r="S353" i="4" s="1"/>
  <c r="L308" i="4"/>
  <c r="L244" i="4"/>
  <c r="S354" i="4"/>
  <c r="N244" i="4"/>
  <c r="M244" i="4"/>
  <c r="D330" i="4"/>
  <c r="L340" i="4"/>
  <c r="L330" i="4" s="1"/>
  <c r="O340" i="4"/>
  <c r="O330" i="4" s="1"/>
  <c r="D244" i="4"/>
  <c r="M329" i="4"/>
  <c r="L320" i="4"/>
  <c r="L246" i="4"/>
  <c r="L250" i="4" s="1"/>
  <c r="O244" i="4"/>
  <c r="O329" i="4"/>
  <c r="H244" i="4"/>
  <c r="Q24" i="3"/>
  <c r="Q26" i="3" s="1"/>
  <c r="Q156" i="2"/>
  <c r="L84" i="2"/>
  <c r="L88" i="2" s="1"/>
  <c r="L20" i="2"/>
  <c r="H82" i="2"/>
  <c r="L65" i="2"/>
  <c r="L62" i="2" s="1"/>
  <c r="M62" i="2"/>
  <c r="M126" i="2"/>
  <c r="L129" i="2"/>
  <c r="M82" i="2"/>
  <c r="M66" i="2"/>
  <c r="L116" i="2"/>
  <c r="L125" i="2" s="1"/>
  <c r="O126" i="2"/>
  <c r="L128" i="2"/>
  <c r="L49" i="2"/>
  <c r="L46" i="2" s="1"/>
  <c r="M46" i="2"/>
  <c r="L66" i="2"/>
  <c r="M147" i="2"/>
  <c r="L147" i="2" s="1"/>
  <c r="Q151" i="2"/>
  <c r="Q231" i="1"/>
  <c r="L91" i="1"/>
  <c r="N222" i="1"/>
  <c r="L99" i="1"/>
  <c r="L89" i="1"/>
  <c r="E222" i="1"/>
  <c r="D222" i="1" s="1"/>
  <c r="L213" i="1"/>
  <c r="Q236" i="1" s="1"/>
  <c r="M211" i="1"/>
  <c r="I222" i="1"/>
  <c r="H222" i="1" s="1"/>
  <c r="L78" i="1"/>
  <c r="M192" i="1"/>
  <c r="L189" i="1"/>
  <c r="L192" i="1" s="1"/>
  <c r="L24" i="1"/>
  <c r="L23" i="1" s="1"/>
  <c r="M23" i="1"/>
  <c r="M89" i="1" s="1"/>
  <c r="Q230" i="1"/>
  <c r="G84" i="14"/>
  <c r="L103" i="12"/>
  <c r="E102" i="11"/>
  <c r="E107" i="11" s="1"/>
  <c r="Q133" i="7" l="1"/>
  <c r="L329" i="4"/>
  <c r="S355" i="4"/>
  <c r="S357" i="4" s="1"/>
  <c r="S358" i="4" s="1"/>
  <c r="Q28" i="3"/>
  <c r="Q160" i="2"/>
  <c r="Q162" i="2" s="1"/>
  <c r="Q153" i="2"/>
  <c r="L82" i="2"/>
  <c r="L126" i="2"/>
  <c r="R34" i="2" s="1"/>
  <c r="Q227" i="1"/>
  <c r="Q237" i="1" s="1"/>
  <c r="L143" i="1"/>
  <c r="L211" i="1"/>
  <c r="L221" i="1" s="1"/>
  <c r="M221" i="1"/>
  <c r="M222" i="1" s="1"/>
  <c r="L222" i="1" s="1"/>
  <c r="Q239" i="1" l="1"/>
  <c r="Q21" i="6" l="1"/>
  <c r="Q20" i="6"/>
  <c r="Q19" i="6"/>
  <c r="J19" i="6"/>
  <c r="F19" i="6"/>
  <c r="O18" i="6"/>
  <c r="K18" i="6"/>
  <c r="J18" i="6"/>
  <c r="I18" i="6"/>
  <c r="H18" i="6"/>
  <c r="G18" i="6"/>
  <c r="F18" i="6"/>
  <c r="E18" i="6"/>
  <c r="D18" i="6"/>
  <c r="Q17" i="6"/>
  <c r="O17" i="6"/>
  <c r="N17" i="6"/>
  <c r="N18" i="6" s="1"/>
  <c r="M17" i="6"/>
  <c r="M18" i="6" s="1"/>
  <c r="L17" i="6"/>
  <c r="Q18" i="6" s="1"/>
  <c r="H17" i="6"/>
  <c r="D17" i="6"/>
  <c r="K15" i="6"/>
  <c r="K19" i="6" s="1"/>
  <c r="J15" i="6"/>
  <c r="I15" i="6"/>
  <c r="I19" i="6" s="1"/>
  <c r="G15" i="6"/>
  <c r="G19" i="6" s="1"/>
  <c r="F15" i="6"/>
  <c r="E15" i="6"/>
  <c r="E19" i="6" s="1"/>
  <c r="D15" i="6"/>
  <c r="D19" i="6" s="1"/>
  <c r="O14" i="6"/>
  <c r="L14" i="6" s="1"/>
  <c r="N14" i="6"/>
  <c r="N15" i="6" s="1"/>
  <c r="N19" i="6" s="1"/>
  <c r="M14" i="6"/>
  <c r="M15" i="6" s="1"/>
  <c r="M19" i="6" s="1"/>
  <c r="H14" i="6"/>
  <c r="H15" i="6" s="1"/>
  <c r="H19" i="6" s="1"/>
  <c r="D14" i="6"/>
  <c r="Q16" i="6" l="1"/>
  <c r="Q22" i="6" s="1"/>
  <c r="L15" i="6"/>
  <c r="O15" i="6"/>
  <c r="O19" i="6" s="1"/>
  <c r="L18" i="6"/>
  <c r="Q147" i="15"/>
  <c r="E145" i="15"/>
  <c r="I143" i="15"/>
  <c r="H143" i="15" s="1"/>
  <c r="K138" i="15"/>
  <c r="J138" i="15"/>
  <c r="I138" i="15"/>
  <c r="H138" i="15" s="1"/>
  <c r="G138" i="15"/>
  <c r="F138" i="15"/>
  <c r="E138" i="15"/>
  <c r="D138" i="15" s="1"/>
  <c r="O137" i="15"/>
  <c r="N137" i="15"/>
  <c r="N138" i="15" s="1"/>
  <c r="M137" i="15"/>
  <c r="L137" i="15" s="1"/>
  <c r="H137" i="15"/>
  <c r="D137" i="15"/>
  <c r="O136" i="15"/>
  <c r="N136" i="15"/>
  <c r="M136" i="15"/>
  <c r="H136" i="15"/>
  <c r="D136" i="15"/>
  <c r="M134" i="15"/>
  <c r="K134" i="15"/>
  <c r="K145" i="15" s="1"/>
  <c r="J134" i="15"/>
  <c r="J145" i="15" s="1"/>
  <c r="I134" i="15"/>
  <c r="H134" i="15" s="1"/>
  <c r="G134" i="15"/>
  <c r="G145" i="15" s="1"/>
  <c r="F134" i="15"/>
  <c r="F145" i="15" s="1"/>
  <c r="E134" i="15"/>
  <c r="D134" i="15" s="1"/>
  <c r="O133" i="15"/>
  <c r="N133" i="15"/>
  <c r="N134" i="15" s="1"/>
  <c r="N145" i="15" s="1"/>
  <c r="M133" i="15"/>
  <c r="L133" i="15" s="1"/>
  <c r="H133" i="15"/>
  <c r="D133" i="15"/>
  <c r="O132" i="15"/>
  <c r="N132" i="15"/>
  <c r="M132" i="15"/>
  <c r="H132" i="15"/>
  <c r="D132" i="15"/>
  <c r="K129" i="15"/>
  <c r="K144" i="15" s="1"/>
  <c r="J129" i="15"/>
  <c r="J144" i="15" s="1"/>
  <c r="I129" i="15"/>
  <c r="H129" i="15" s="1"/>
  <c r="G129" i="15"/>
  <c r="G144" i="15" s="1"/>
  <c r="F129" i="15"/>
  <c r="F144" i="15" s="1"/>
  <c r="E129" i="15"/>
  <c r="D129" i="15" s="1"/>
  <c r="O128" i="15"/>
  <c r="N128" i="15"/>
  <c r="N129" i="15" s="1"/>
  <c r="N144" i="15" s="1"/>
  <c r="M128" i="15"/>
  <c r="L128" i="15" s="1"/>
  <c r="H128" i="15"/>
  <c r="D128" i="15"/>
  <c r="O127" i="15"/>
  <c r="O129" i="15" s="1"/>
  <c r="O144" i="15" s="1"/>
  <c r="N127" i="15"/>
  <c r="M127" i="15"/>
  <c r="L127" i="15"/>
  <c r="H127" i="15"/>
  <c r="D127" i="15"/>
  <c r="M124" i="15"/>
  <c r="M143" i="15" s="1"/>
  <c r="L143" i="15" s="1"/>
  <c r="K124" i="15"/>
  <c r="K143" i="15" s="1"/>
  <c r="J124" i="15"/>
  <c r="J143" i="15" s="1"/>
  <c r="I124" i="15"/>
  <c r="H124" i="15" s="1"/>
  <c r="G124" i="15"/>
  <c r="G143" i="15" s="1"/>
  <c r="F124" i="15"/>
  <c r="F143" i="15" s="1"/>
  <c r="E124" i="15"/>
  <c r="D124" i="15" s="1"/>
  <c r="O123" i="15"/>
  <c r="N123" i="15"/>
  <c r="N124" i="15" s="1"/>
  <c r="N143" i="15" s="1"/>
  <c r="M123" i="15"/>
  <c r="L123" i="15" s="1"/>
  <c r="H123" i="15"/>
  <c r="D123" i="15"/>
  <c r="O122" i="15"/>
  <c r="O124" i="15" s="1"/>
  <c r="O143" i="15" s="1"/>
  <c r="N122" i="15"/>
  <c r="M122" i="15"/>
  <c r="H122" i="15"/>
  <c r="D122" i="15"/>
  <c r="K119" i="15"/>
  <c r="J119" i="15"/>
  <c r="I119" i="15"/>
  <c r="H119" i="15" s="1"/>
  <c r="G119" i="15"/>
  <c r="F119" i="15"/>
  <c r="E119" i="15"/>
  <c r="D119" i="15" s="1"/>
  <c r="O118" i="15"/>
  <c r="N118" i="15"/>
  <c r="M118" i="15"/>
  <c r="L118" i="15" s="1"/>
  <c r="H118" i="15"/>
  <c r="D118" i="15"/>
  <c r="O117" i="15"/>
  <c r="L117" i="15" s="1"/>
  <c r="N117" i="15"/>
  <c r="M117" i="15"/>
  <c r="H117" i="15"/>
  <c r="D117" i="15"/>
  <c r="O116" i="15"/>
  <c r="N116" i="15"/>
  <c r="N119" i="15" s="1"/>
  <c r="M116" i="15"/>
  <c r="L116" i="15" s="1"/>
  <c r="H116" i="15"/>
  <c r="D116" i="15"/>
  <c r="K114" i="15"/>
  <c r="H114" i="15" s="1"/>
  <c r="J114" i="15"/>
  <c r="I114" i="15"/>
  <c r="G114" i="15"/>
  <c r="D114" i="15" s="1"/>
  <c r="F114" i="15"/>
  <c r="E114" i="15"/>
  <c r="O113" i="15"/>
  <c r="O114" i="15" s="1"/>
  <c r="L114" i="15" s="1"/>
  <c r="N113" i="15"/>
  <c r="N114" i="15" s="1"/>
  <c r="M113" i="15"/>
  <c r="M114" i="15" s="1"/>
  <c r="H113" i="15"/>
  <c r="D113" i="15"/>
  <c r="K111" i="15"/>
  <c r="J111" i="15"/>
  <c r="I111" i="15"/>
  <c r="H111" i="15" s="1"/>
  <c r="G111" i="15"/>
  <c r="F111" i="15"/>
  <c r="E111" i="15"/>
  <c r="O110" i="15"/>
  <c r="N110" i="15"/>
  <c r="M110" i="15"/>
  <c r="L110" i="15" s="1"/>
  <c r="H110" i="15"/>
  <c r="D110" i="15"/>
  <c r="O109" i="15"/>
  <c r="L109" i="15" s="1"/>
  <c r="N109" i="15"/>
  <c r="M109" i="15"/>
  <c r="H109" i="15"/>
  <c r="D109" i="15"/>
  <c r="O108" i="15"/>
  <c r="N108" i="15"/>
  <c r="M108" i="15"/>
  <c r="L108" i="15" s="1"/>
  <c r="H108" i="15"/>
  <c r="D108" i="15"/>
  <c r="O107" i="15"/>
  <c r="N107" i="15"/>
  <c r="M107" i="15"/>
  <c r="L107" i="15" s="1"/>
  <c r="H107" i="15"/>
  <c r="D107" i="15"/>
  <c r="O106" i="15"/>
  <c r="N106" i="15"/>
  <c r="M106" i="15"/>
  <c r="H106" i="15"/>
  <c r="D106" i="15"/>
  <c r="O105" i="15"/>
  <c r="N105" i="15"/>
  <c r="M105" i="15"/>
  <c r="L105" i="15"/>
  <c r="H105" i="15"/>
  <c r="D105" i="15"/>
  <c r="O104" i="15"/>
  <c r="N104" i="15"/>
  <c r="M104" i="15"/>
  <c r="H104" i="15"/>
  <c r="D104" i="15"/>
  <c r="O103" i="15"/>
  <c r="L103" i="15" s="1"/>
  <c r="N103" i="15"/>
  <c r="M103" i="15"/>
  <c r="H103" i="15"/>
  <c r="D103" i="15"/>
  <c r="O102" i="15"/>
  <c r="N102" i="15"/>
  <c r="M102" i="15"/>
  <c r="L102" i="15" s="1"/>
  <c r="H102" i="15"/>
  <c r="D102" i="15"/>
  <c r="O101" i="15"/>
  <c r="L101" i="15" s="1"/>
  <c r="N101" i="15"/>
  <c r="M101" i="15"/>
  <c r="H101" i="15"/>
  <c r="D101" i="15"/>
  <c r="O100" i="15"/>
  <c r="N100" i="15"/>
  <c r="M100" i="15"/>
  <c r="L100" i="15" s="1"/>
  <c r="H100" i="15"/>
  <c r="D100" i="15"/>
  <c r="O99" i="15"/>
  <c r="N99" i="15"/>
  <c r="M99" i="15"/>
  <c r="L99" i="15" s="1"/>
  <c r="H99" i="15"/>
  <c r="D99" i="15"/>
  <c r="O98" i="15"/>
  <c r="N98" i="15"/>
  <c r="M98" i="15"/>
  <c r="H98" i="15"/>
  <c r="D98" i="15"/>
  <c r="O97" i="15"/>
  <c r="N97" i="15"/>
  <c r="M97" i="15"/>
  <c r="L97" i="15"/>
  <c r="H97" i="15"/>
  <c r="D97" i="15"/>
  <c r="O96" i="15"/>
  <c r="N96" i="15"/>
  <c r="M96" i="15"/>
  <c r="H96" i="15"/>
  <c r="D96" i="15"/>
  <c r="O95" i="15"/>
  <c r="L95" i="15" s="1"/>
  <c r="N95" i="15"/>
  <c r="M95" i="15"/>
  <c r="H95" i="15"/>
  <c r="D95" i="15"/>
  <c r="O94" i="15"/>
  <c r="N94" i="15"/>
  <c r="M94" i="15"/>
  <c r="L94" i="15" s="1"/>
  <c r="H94" i="15"/>
  <c r="D94" i="15"/>
  <c r="O93" i="15"/>
  <c r="L93" i="15" s="1"/>
  <c r="N93" i="15"/>
  <c r="M93" i="15"/>
  <c r="H93" i="15"/>
  <c r="D93" i="15"/>
  <c r="O92" i="15"/>
  <c r="N92" i="15"/>
  <c r="N111" i="15" s="1"/>
  <c r="M92" i="15"/>
  <c r="L92" i="15" s="1"/>
  <c r="H92" i="15"/>
  <c r="D92" i="15"/>
  <c r="O91" i="15"/>
  <c r="N91" i="15"/>
  <c r="M91" i="15"/>
  <c r="L91" i="15" s="1"/>
  <c r="H91" i="15"/>
  <c r="D91" i="15"/>
  <c r="O89" i="15"/>
  <c r="K89" i="15"/>
  <c r="J89" i="15"/>
  <c r="I89" i="15"/>
  <c r="G89" i="15"/>
  <c r="F89" i="15"/>
  <c r="E89" i="15"/>
  <c r="D89" i="15" s="1"/>
  <c r="O88" i="15"/>
  <c r="N88" i="15"/>
  <c r="N89" i="15" s="1"/>
  <c r="M88" i="15"/>
  <c r="L88" i="15" s="1"/>
  <c r="Q152" i="15" s="1"/>
  <c r="H88" i="15"/>
  <c r="D88" i="15"/>
  <c r="K86" i="15"/>
  <c r="J86" i="15"/>
  <c r="I86" i="15"/>
  <c r="H86" i="15"/>
  <c r="G86" i="15"/>
  <c r="F86" i="15"/>
  <c r="E86" i="15"/>
  <c r="D86" i="15"/>
  <c r="O85" i="15"/>
  <c r="N85" i="15"/>
  <c r="M85" i="15"/>
  <c r="M86" i="15" s="1"/>
  <c r="L85" i="15"/>
  <c r="H85" i="15"/>
  <c r="D85" i="15"/>
  <c r="O84" i="15"/>
  <c r="N84" i="15"/>
  <c r="M84" i="15"/>
  <c r="H84" i="15"/>
  <c r="D84" i="15"/>
  <c r="O83" i="15"/>
  <c r="O86" i="15" s="1"/>
  <c r="N83" i="15"/>
  <c r="M83" i="15"/>
  <c r="H83" i="15"/>
  <c r="D83" i="15"/>
  <c r="K81" i="15"/>
  <c r="J81" i="15"/>
  <c r="I81" i="15"/>
  <c r="H81" i="15" s="1"/>
  <c r="G81" i="15"/>
  <c r="G142" i="15" s="1"/>
  <c r="F81" i="15"/>
  <c r="E81" i="15"/>
  <c r="O80" i="15"/>
  <c r="N80" i="15"/>
  <c r="M80" i="15"/>
  <c r="H80" i="15"/>
  <c r="D80" i="15"/>
  <c r="O79" i="15"/>
  <c r="L79" i="15" s="1"/>
  <c r="N79" i="15"/>
  <c r="M79" i="15"/>
  <c r="H79" i="15"/>
  <c r="D79" i="15"/>
  <c r="O78" i="15"/>
  <c r="O81" i="15" s="1"/>
  <c r="N78" i="15"/>
  <c r="N81" i="15" s="1"/>
  <c r="M78" i="15"/>
  <c r="L78" i="15" s="1"/>
  <c r="H78" i="15"/>
  <c r="D78" i="15"/>
  <c r="K75" i="15"/>
  <c r="J75" i="15"/>
  <c r="I75" i="15"/>
  <c r="H75" i="15" s="1"/>
  <c r="G75" i="15"/>
  <c r="F75" i="15"/>
  <c r="E75" i="15"/>
  <c r="D75" i="15" s="1"/>
  <c r="O74" i="15"/>
  <c r="N74" i="15"/>
  <c r="M74" i="15"/>
  <c r="M75" i="15" s="1"/>
  <c r="H74" i="15"/>
  <c r="D74" i="15"/>
  <c r="O73" i="15"/>
  <c r="N73" i="15"/>
  <c r="M73" i="15"/>
  <c r="H73" i="15"/>
  <c r="D73" i="15"/>
  <c r="O72" i="15"/>
  <c r="N72" i="15"/>
  <c r="M72" i="15"/>
  <c r="L72" i="15"/>
  <c r="H72" i="15"/>
  <c r="D72" i="15"/>
  <c r="O71" i="15"/>
  <c r="O75" i="15" s="1"/>
  <c r="N71" i="15"/>
  <c r="N75" i="15" s="1"/>
  <c r="M71" i="15"/>
  <c r="H71" i="15"/>
  <c r="D71" i="15"/>
  <c r="K69" i="15"/>
  <c r="H69" i="15" s="1"/>
  <c r="J69" i="15"/>
  <c r="I69" i="15"/>
  <c r="G69" i="15"/>
  <c r="D69" i="15" s="1"/>
  <c r="F69" i="15"/>
  <c r="E69" i="15"/>
  <c r="O68" i="15"/>
  <c r="L68" i="15" s="1"/>
  <c r="N68" i="15"/>
  <c r="M68" i="15"/>
  <c r="H68" i="15"/>
  <c r="D68" i="15"/>
  <c r="O67" i="15"/>
  <c r="N67" i="15"/>
  <c r="M67" i="15"/>
  <c r="L67" i="15" s="1"/>
  <c r="H67" i="15"/>
  <c r="D67" i="15"/>
  <c r="O66" i="15"/>
  <c r="N66" i="15"/>
  <c r="M66" i="15"/>
  <c r="L66" i="15" s="1"/>
  <c r="H66" i="15"/>
  <c r="D66" i="15"/>
  <c r="O65" i="15"/>
  <c r="N65" i="15"/>
  <c r="M65" i="15"/>
  <c r="H65" i="15"/>
  <c r="D65" i="15"/>
  <c r="O64" i="15"/>
  <c r="N64" i="15"/>
  <c r="M64" i="15"/>
  <c r="L64" i="15"/>
  <c r="H64" i="15"/>
  <c r="D64" i="15"/>
  <c r="O63" i="15"/>
  <c r="N63" i="15"/>
  <c r="M63" i="15"/>
  <c r="H63" i="15"/>
  <c r="D63" i="15"/>
  <c r="O62" i="15"/>
  <c r="L62" i="15" s="1"/>
  <c r="N62" i="15"/>
  <c r="M62" i="15"/>
  <c r="H62" i="15"/>
  <c r="D62" i="15"/>
  <c r="O61" i="15"/>
  <c r="N61" i="15"/>
  <c r="M61" i="15"/>
  <c r="L61" i="15" s="1"/>
  <c r="H61" i="15"/>
  <c r="D61" i="15"/>
  <c r="O60" i="15"/>
  <c r="L60" i="15" s="1"/>
  <c r="N60" i="15"/>
  <c r="N69" i="15" s="1"/>
  <c r="M60" i="15"/>
  <c r="M69" i="15" s="1"/>
  <c r="H60" i="15"/>
  <c r="D60" i="15"/>
  <c r="K58" i="15"/>
  <c r="J58" i="15"/>
  <c r="I58" i="15"/>
  <c r="G58" i="15"/>
  <c r="F58" i="15"/>
  <c r="E58" i="15"/>
  <c r="O57" i="15"/>
  <c r="N57" i="15"/>
  <c r="M57" i="15"/>
  <c r="L57" i="15" s="1"/>
  <c r="H57" i="15"/>
  <c r="D57" i="15"/>
  <c r="O56" i="15"/>
  <c r="L56" i="15" s="1"/>
  <c r="N56" i="15"/>
  <c r="M56" i="15"/>
  <c r="H56" i="15"/>
  <c r="D56" i="15"/>
  <c r="O55" i="15"/>
  <c r="N55" i="15"/>
  <c r="M55" i="15"/>
  <c r="L55" i="15" s="1"/>
  <c r="H55" i="15"/>
  <c r="D55" i="15"/>
  <c r="O54" i="15"/>
  <c r="N54" i="15"/>
  <c r="M54" i="15"/>
  <c r="L54" i="15" s="1"/>
  <c r="H54" i="15"/>
  <c r="D54" i="15"/>
  <c r="O53" i="15"/>
  <c r="N53" i="15"/>
  <c r="M53" i="15"/>
  <c r="H53" i="15"/>
  <c r="D53" i="15"/>
  <c r="O52" i="15"/>
  <c r="N52" i="15"/>
  <c r="M52" i="15"/>
  <c r="L52" i="15"/>
  <c r="H52" i="15"/>
  <c r="D52" i="15"/>
  <c r="O51" i="15"/>
  <c r="N51" i="15"/>
  <c r="M51" i="15"/>
  <c r="H51" i="15"/>
  <c r="D51" i="15"/>
  <c r="O50" i="15"/>
  <c r="L50" i="15" s="1"/>
  <c r="N50" i="15"/>
  <c r="M50" i="15"/>
  <c r="H50" i="15"/>
  <c r="D50" i="15"/>
  <c r="O49" i="15"/>
  <c r="N49" i="15"/>
  <c r="M49" i="15"/>
  <c r="L49" i="15" s="1"/>
  <c r="H49" i="15"/>
  <c r="D49" i="15"/>
  <c r="O48" i="15"/>
  <c r="L48" i="15" s="1"/>
  <c r="N48" i="15"/>
  <c r="M48" i="15"/>
  <c r="H48" i="15"/>
  <c r="D48" i="15"/>
  <c r="O47" i="15"/>
  <c r="N47" i="15"/>
  <c r="M47" i="15"/>
  <c r="L47" i="15" s="1"/>
  <c r="H47" i="15"/>
  <c r="D47" i="15"/>
  <c r="O46" i="15"/>
  <c r="N46" i="15"/>
  <c r="M46" i="15"/>
  <c r="L46" i="15" s="1"/>
  <c r="H46" i="15"/>
  <c r="D46" i="15"/>
  <c r="O45" i="15"/>
  <c r="N45" i="15"/>
  <c r="M45" i="15"/>
  <c r="H45" i="15"/>
  <c r="D45" i="15"/>
  <c r="O44" i="15"/>
  <c r="N44" i="15"/>
  <c r="M44" i="15"/>
  <c r="L44" i="15"/>
  <c r="H44" i="15"/>
  <c r="D44" i="15"/>
  <c r="O43" i="15"/>
  <c r="L43" i="15" s="1"/>
  <c r="N43" i="15"/>
  <c r="M43" i="15"/>
  <c r="H43" i="15"/>
  <c r="D43" i="15"/>
  <c r="O42" i="15"/>
  <c r="N42" i="15"/>
  <c r="M42" i="15"/>
  <c r="L42" i="15"/>
  <c r="H42" i="15"/>
  <c r="D42" i="15"/>
  <c r="O41" i="15"/>
  <c r="L41" i="15" s="1"/>
  <c r="N41" i="15"/>
  <c r="M41" i="15"/>
  <c r="H41" i="15"/>
  <c r="D41" i="15"/>
  <c r="O40" i="15"/>
  <c r="N40" i="15"/>
  <c r="M40" i="15"/>
  <c r="L40" i="15"/>
  <c r="H40" i="15"/>
  <c r="D40" i="15"/>
  <c r="O39" i="15"/>
  <c r="L39" i="15" s="1"/>
  <c r="N39" i="15"/>
  <c r="M39" i="15"/>
  <c r="H39" i="15"/>
  <c r="D39" i="15"/>
  <c r="O38" i="15"/>
  <c r="N38" i="15"/>
  <c r="M38" i="15"/>
  <c r="L38" i="15"/>
  <c r="H38" i="15"/>
  <c r="D38" i="15"/>
  <c r="O37" i="15"/>
  <c r="L37" i="15" s="1"/>
  <c r="N37" i="15"/>
  <c r="M37" i="15"/>
  <c r="H37" i="15"/>
  <c r="D37" i="15"/>
  <c r="O36" i="15"/>
  <c r="N36" i="15"/>
  <c r="M36" i="15"/>
  <c r="L36" i="15"/>
  <c r="H36" i="15"/>
  <c r="D36" i="15"/>
  <c r="O35" i="15"/>
  <c r="L35" i="15" s="1"/>
  <c r="N35" i="15"/>
  <c r="M35" i="15"/>
  <c r="H35" i="15"/>
  <c r="D35" i="15"/>
  <c r="O34" i="15"/>
  <c r="N34" i="15"/>
  <c r="M34" i="15"/>
  <c r="L34" i="15"/>
  <c r="H34" i="15"/>
  <c r="D34" i="15"/>
  <c r="O33" i="15"/>
  <c r="L33" i="15" s="1"/>
  <c r="N33" i="15"/>
  <c r="M33" i="15"/>
  <c r="H33" i="15"/>
  <c r="D33" i="15"/>
  <c r="O32" i="15"/>
  <c r="N32" i="15"/>
  <c r="M32" i="15"/>
  <c r="L32" i="15"/>
  <c r="H32" i="15"/>
  <c r="D32" i="15"/>
  <c r="O31" i="15"/>
  <c r="L31" i="15" s="1"/>
  <c r="N31" i="15"/>
  <c r="M31" i="15"/>
  <c r="H31" i="15"/>
  <c r="D31" i="15"/>
  <c r="O30" i="15"/>
  <c r="N30" i="15"/>
  <c r="M30" i="15"/>
  <c r="L30" i="15"/>
  <c r="H30" i="15"/>
  <c r="D30" i="15"/>
  <c r="O29" i="15"/>
  <c r="L29" i="15" s="1"/>
  <c r="N29" i="15"/>
  <c r="M29" i="15"/>
  <c r="H29" i="15"/>
  <c r="D29" i="15"/>
  <c r="O28" i="15"/>
  <c r="N28" i="15"/>
  <c r="M28" i="15"/>
  <c r="M58" i="15" s="1"/>
  <c r="L28" i="15"/>
  <c r="H28" i="15"/>
  <c r="D28" i="15"/>
  <c r="O27" i="15"/>
  <c r="O58" i="15" s="1"/>
  <c r="N27" i="15"/>
  <c r="N58" i="15" s="1"/>
  <c r="M27" i="15"/>
  <c r="H27" i="15"/>
  <c r="D27" i="15"/>
  <c r="L27" i="15" s="1"/>
  <c r="I25" i="15"/>
  <c r="E25" i="15"/>
  <c r="O24" i="15"/>
  <c r="N24" i="15"/>
  <c r="M24" i="15"/>
  <c r="L24" i="15"/>
  <c r="H24" i="15"/>
  <c r="D24" i="15"/>
  <c r="O23" i="15"/>
  <c r="N23" i="15"/>
  <c r="M23" i="15"/>
  <c r="H23" i="15"/>
  <c r="D23" i="15"/>
  <c r="L23" i="15" s="1"/>
  <c r="O22" i="15"/>
  <c r="N22" i="15"/>
  <c r="M22" i="15"/>
  <c r="L22" i="15"/>
  <c r="H22" i="15"/>
  <c r="D22" i="15"/>
  <c r="K21" i="15"/>
  <c r="H21" i="15" s="1"/>
  <c r="J21" i="15"/>
  <c r="J25" i="15" s="1"/>
  <c r="I21" i="15"/>
  <c r="G21" i="15"/>
  <c r="D21" i="15" s="1"/>
  <c r="F21" i="15"/>
  <c r="F25" i="15" s="1"/>
  <c r="E21" i="15"/>
  <c r="M21" i="15" s="1"/>
  <c r="M25" i="15" s="1"/>
  <c r="O18" i="15"/>
  <c r="N18" i="15"/>
  <c r="M18" i="15"/>
  <c r="H18" i="15"/>
  <c r="D18" i="15"/>
  <c r="L18" i="15" s="1"/>
  <c r="O17" i="15"/>
  <c r="N17" i="15"/>
  <c r="M17" i="15"/>
  <c r="L17" i="15"/>
  <c r="Q149" i="15" s="1"/>
  <c r="D17" i="15"/>
  <c r="O16" i="15"/>
  <c r="N16" i="15"/>
  <c r="M16" i="15"/>
  <c r="D16" i="15"/>
  <c r="L16" i="15" s="1"/>
  <c r="K15" i="15"/>
  <c r="H15" i="15" s="1"/>
  <c r="J15" i="15"/>
  <c r="J19" i="15" s="1"/>
  <c r="J141" i="15" s="1"/>
  <c r="I15" i="15"/>
  <c r="I19" i="15" s="1"/>
  <c r="G15" i="15"/>
  <c r="D15" i="15" s="1"/>
  <c r="F15" i="15"/>
  <c r="F19" i="15" s="1"/>
  <c r="F141" i="15" s="1"/>
  <c r="E15" i="15"/>
  <c r="E19" i="15" s="1"/>
  <c r="L19" i="6" l="1"/>
  <c r="Q26" i="6" s="1"/>
  <c r="E141" i="15"/>
  <c r="J139" i="15"/>
  <c r="I141" i="15"/>
  <c r="Q146" i="15"/>
  <c r="L21" i="15"/>
  <c r="L75" i="15"/>
  <c r="N142" i="15"/>
  <c r="L15" i="15"/>
  <c r="N15" i="15"/>
  <c r="N19" i="15" s="1"/>
  <c r="L58" i="15"/>
  <c r="L86" i="15"/>
  <c r="Q148" i="15"/>
  <c r="O15" i="15"/>
  <c r="O19" i="15" s="1"/>
  <c r="G19" i="15"/>
  <c r="K19" i="15"/>
  <c r="K141" i="15" s="1"/>
  <c r="K139" i="15" s="1"/>
  <c r="M111" i="15"/>
  <c r="M119" i="15"/>
  <c r="L122" i="15"/>
  <c r="Q150" i="15" s="1"/>
  <c r="O138" i="15"/>
  <c r="L136" i="15"/>
  <c r="M138" i="15"/>
  <c r="I142" i="15"/>
  <c r="M15" i="15"/>
  <c r="M19" i="15" s="1"/>
  <c r="G25" i="15"/>
  <c r="D25" i="15" s="1"/>
  <c r="K25" i="15"/>
  <c r="H25" i="15" s="1"/>
  <c r="L51" i="15"/>
  <c r="D58" i="15"/>
  <c r="L63" i="15"/>
  <c r="Q153" i="15" s="1"/>
  <c r="L71" i="15"/>
  <c r="L74" i="15"/>
  <c r="L80" i="15"/>
  <c r="F142" i="15"/>
  <c r="F139" i="15" s="1"/>
  <c r="K142" i="15"/>
  <c r="N86" i="15"/>
  <c r="L84" i="15"/>
  <c r="H89" i="15"/>
  <c r="L96" i="15"/>
  <c r="L104" i="15"/>
  <c r="D111" i="15"/>
  <c r="O119" i="15"/>
  <c r="M129" i="15"/>
  <c r="E143" i="15"/>
  <c r="D143" i="15" s="1"/>
  <c r="I144" i="15"/>
  <c r="H144" i="15" s="1"/>
  <c r="N21" i="15"/>
  <c r="N25" i="15" s="1"/>
  <c r="O69" i="15"/>
  <c r="L69" i="15" s="1"/>
  <c r="M81" i="15"/>
  <c r="L124" i="15"/>
  <c r="O134" i="15"/>
  <c r="O145" i="15" s="1"/>
  <c r="L132" i="15"/>
  <c r="E142" i="15"/>
  <c r="D142" i="15" s="1"/>
  <c r="O21" i="15"/>
  <c r="O25" i="15" s="1"/>
  <c r="L25" i="15" s="1"/>
  <c r="L83" i="15"/>
  <c r="Q151" i="15" s="1"/>
  <c r="L113" i="15"/>
  <c r="D145" i="15"/>
  <c r="L45" i="15"/>
  <c r="Q154" i="15" s="1"/>
  <c r="L53" i="15"/>
  <c r="H58" i="15"/>
  <c r="L65" i="15"/>
  <c r="L73" i="15"/>
  <c r="D81" i="15"/>
  <c r="J142" i="15"/>
  <c r="M89" i="15"/>
  <c r="L89" i="15" s="1"/>
  <c r="O111" i="15"/>
  <c r="O142" i="15" s="1"/>
  <c r="L98" i="15"/>
  <c r="L106" i="15"/>
  <c r="E144" i="15"/>
  <c r="D144" i="15" s="1"/>
  <c r="I145" i="15"/>
  <c r="H145" i="15" s="1"/>
  <c r="Q24" i="6" l="1"/>
  <c r="L111" i="15"/>
  <c r="H19" i="15"/>
  <c r="L129" i="15"/>
  <c r="M144" i="15"/>
  <c r="L144" i="15" s="1"/>
  <c r="Q155" i="15"/>
  <c r="Q156" i="15" s="1"/>
  <c r="L138" i="15"/>
  <c r="L119" i="15"/>
  <c r="O141" i="15"/>
  <c r="O139" i="15" s="1"/>
  <c r="M145" i="15"/>
  <c r="L145" i="15" s="1"/>
  <c r="N141" i="15"/>
  <c r="N139" i="15" s="1"/>
  <c r="L19" i="15"/>
  <c r="M141" i="15"/>
  <c r="D141" i="15"/>
  <c r="D139" i="15" s="1"/>
  <c r="E139" i="15"/>
  <c r="L134" i="15"/>
  <c r="L81" i="15"/>
  <c r="M142" i="15"/>
  <c r="L142" i="15" s="1"/>
  <c r="H142" i="15"/>
  <c r="G141" i="15"/>
  <c r="G139" i="15" s="1"/>
  <c r="H141" i="15"/>
  <c r="I139" i="15"/>
  <c r="D19" i="15"/>
  <c r="Q157" i="15" l="1"/>
  <c r="H139" i="15"/>
  <c r="L141" i="15"/>
  <c r="L139" i="15" s="1"/>
  <c r="M139" i="15"/>
</calcChain>
</file>

<file path=xl/sharedStrings.xml><?xml version="1.0" encoding="utf-8"?>
<sst xmlns="http://schemas.openxmlformats.org/spreadsheetml/2006/main" count="2956" uniqueCount="577">
  <si>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</si>
  <si>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</si>
  <si>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</si>
  <si>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</si>
  <si>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</si>
  <si>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</si>
  <si>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</si>
  <si>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</si>
  <si>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</si>
  <si>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</si>
  <si>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</si>
  <si>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</si>
  <si>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</si>
  <si>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</si>
  <si>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</si>
  <si>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</si>
  <si>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</si>
  <si>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</si>
  <si>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</si>
  <si>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</si>
  <si>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</si>
  <si>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</si>
  <si>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</si>
  <si>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</si>
  <si>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</si>
  <si>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</si>
  <si>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</si>
  <si>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</si>
  <si>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</si>
  <si>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</si>
  <si>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</si>
  <si>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</si>
  <si>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</si>
  <si>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</si>
  <si>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</si>
  <si>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</si>
  <si>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</si>
  <si>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</si>
  <si>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</si>
  <si>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</si>
  <si>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</si>
  <si>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</si>
  <si>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</si>
  <si>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</si>
  <si>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</si>
  <si>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</si>
  <si>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</si>
  <si>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</si>
  <si>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</si>
  <si>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</si>
  <si>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</si>
  <si>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</si>
  <si>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</si>
  <si>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</si>
  <si>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</si>
  <si>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</si>
  <si>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</si>
  <si>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</si>
  <si>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</si>
  <si>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</si>
  <si>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</si>
  <si>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</si>
  <si>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</si>
  <si>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</si>
  <si>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</si>
  <si>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</si>
  <si>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</si>
  <si>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</si>
  <si>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</si>
  <si>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</si>
  <si>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</si>
  <si>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</si>
  <si>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</si>
  <si>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</si>
  <si>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</si>
  <si>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</si>
  <si>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</si>
  <si>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</si>
  <si>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</si>
  <si>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</si>
  <si>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</si>
  <si>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</si>
  <si>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</si>
  <si>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</si>
  <si>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</si>
  <si>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</si>
  <si>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</si>
  <si>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</si>
  <si>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</si>
  <si>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</si>
  <si>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</si>
  <si>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</si>
  <si>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</si>
  <si>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</si>
  <si>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</si>
  <si>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</si>
  <si>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</si>
  <si>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</si>
  <si>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</si>
  <si>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</si>
  <si>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</si>
  <si>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</si>
  <si>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</si>
  <si>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</si>
  <si>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</si>
  <si>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</si>
  <si>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</si>
  <si>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</si>
  <si>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</si>
  <si>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</si>
  <si>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</si>
  <si>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</si>
  <si>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</si>
  <si>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</si>
  <si>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</si>
  <si>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</si>
  <si>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</si>
  <si>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</si>
  <si>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</si>
  <si>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</si>
  <si>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</si>
  <si>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</si>
  <si>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</si>
  <si>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</si>
  <si>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</si>
  <si>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</si>
  <si>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</si>
  <si>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</si>
  <si>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</si>
  <si>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</si>
  <si>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</si>
  <si>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</si>
  <si>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</si>
  <si>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</si>
  <si>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</si>
  <si>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</si>
  <si>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</si>
  <si>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</si>
  <si>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</si>
  <si>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</si>
  <si>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</si>
  <si>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</si>
  <si>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</si>
  <si>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</si>
  <si>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</si>
  <si>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</si>
  <si>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</si>
  <si>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</si>
  <si>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</si>
  <si>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</si>
  <si>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</si>
  <si>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</si>
  <si>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</si>
  <si>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</si>
  <si>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</si>
  <si>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</si>
  <si>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</si>
  <si>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</si>
  <si>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</si>
  <si>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</si>
  <si>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</si>
  <si>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</si>
  <si>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</si>
  <si>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</si>
  <si>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</si>
  <si>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</si>
  <si>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</si>
  <si>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</si>
  <si>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</si>
  <si>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</si>
  <si>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</si>
  <si>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</si>
  <si>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</si>
  <si>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</si>
  <si>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</si>
  <si>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</si>
  <si>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</si>
  <si>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</si>
  <si>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</si>
  <si>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</si>
  <si>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</si>
  <si>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</si>
  <si>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</si>
  <si>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</si>
  <si>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</si>
  <si>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</si>
  <si>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</si>
  <si>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</si>
  <si>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</si>
  <si>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</si>
  <si>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</si>
  <si>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</si>
  <si>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</si>
  <si>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</si>
  <si>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</si>
  <si>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</si>
  <si>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</si>
  <si>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</si>
  <si>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</si>
  <si>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</si>
  <si>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</si>
  <si>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</si>
  <si>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</si>
  <si>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</si>
  <si>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</si>
  <si>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</si>
  <si>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</si>
  <si>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</si>
  <si>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</si>
  <si>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</si>
  <si>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</si>
  <si>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</si>
  <si>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</si>
  <si>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</si>
  <si>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</si>
  <si>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</si>
  <si>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</si>
  <si>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</si>
  <si>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</si>
  <si>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</si>
  <si>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</si>
  <si>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</si>
  <si>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</si>
  <si>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</si>
  <si>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</si>
  <si>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</si>
  <si>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</si>
  <si>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</si>
  <si>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</si>
  <si>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</si>
  <si>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</si>
  <si>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</si>
  <si>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</si>
  <si>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</si>
  <si>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</si>
  <si>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</si>
  <si>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</si>
  <si>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</si>
  <si>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</si>
  <si>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</si>
  <si>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</si>
  <si>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</si>
  <si>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</si>
  <si>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</si>
  <si>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</si>
  <si>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</si>
  <si>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</si>
  <si>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</si>
  <si>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</si>
  <si>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</si>
  <si>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</si>
  <si>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</si>
  <si>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</si>
  <si>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</si>
  <si>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</si>
  <si>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</si>
  <si>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</si>
  <si>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</si>
  <si>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</si>
  <si>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</si>
  <si>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</si>
  <si>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</si>
  <si>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</si>
  <si>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</si>
  <si>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</si>
  <si>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</si>
  <si>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</si>
  <si>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</si>
  <si>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</si>
  <si>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</si>
  <si>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</si>
  <si>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</si>
  <si>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</si>
  <si>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</si>
  <si>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</si>
  <si>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</si>
  <si>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</si>
  <si>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</si>
  <si>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</si>
  <si>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</si>
  <si>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</si>
  <si>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</si>
  <si>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</si>
  <si>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</si>
  <si>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</si>
  <si>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</si>
  <si>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</si>
  <si>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</si>
  <si>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</si>
  <si>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</si>
  <si>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</si>
  <si>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</si>
  <si>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</si>
  <si>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</si>
  <si>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</si>
  <si>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</si>
  <si>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</si>
  <si>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</si>
  <si>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</si>
  <si>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</si>
  <si>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</si>
  <si>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</si>
  <si>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</si>
  <si>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</si>
  <si>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</si>
  <si>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</si>
  <si>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</si>
  <si>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</si>
  <si>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</si>
  <si>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</si>
  <si>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</si>
  <si>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</si>
  <si>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</si>
  <si>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</si>
  <si>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</si>
  <si>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</si>
  <si>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</si>
  <si>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</si>
  <si>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</si>
  <si>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</si>
  <si>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</si>
  <si>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</si>
  <si>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</si>
  <si>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</si>
  <si>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</si>
  <si>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</si>
  <si>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</si>
  <si>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</si>
  <si>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</si>
  <si>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</si>
  <si>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</si>
  <si>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</si>
  <si>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</si>
  <si>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</si>
  <si>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</si>
  <si>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</si>
  <si>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</si>
  <si>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</si>
  <si>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</si>
  <si>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</si>
  <si>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</si>
  <si>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</si>
  <si>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</si>
  <si>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</si>
  <si>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</si>
  <si>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</si>
  <si>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</si>
  <si>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</si>
  <si>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</si>
  <si>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</si>
  <si>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</si>
  <si>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</si>
  <si>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</si>
  <si>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</si>
  <si>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</si>
  <si>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</si>
  <si>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</si>
  <si>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</si>
  <si>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</si>
  <si>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</si>
  <si>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</si>
  <si>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</si>
  <si>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</si>
  <si>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</si>
  <si>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</si>
  <si>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</si>
  <si>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</si>
  <si>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</si>
  <si>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</si>
  <si>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</si>
  <si>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</si>
  <si>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</si>
  <si>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</si>
  <si>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</si>
  <si>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</si>
  <si>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</si>
  <si>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</si>
  <si>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</si>
  <si>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</si>
  <si>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</si>
  <si>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</si>
  <si>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</si>
  <si>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</si>
  <si>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</si>
  <si>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</si>
  <si>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</si>
  <si>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</si>
  <si>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</si>
  <si>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</si>
  <si>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</si>
  <si>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</si>
  <si>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</si>
  <si>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</si>
  <si>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</si>
  <si>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</si>
  <si>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</si>
  <si>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</si>
  <si>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</si>
  <si>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</si>
  <si>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</si>
  <si>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</si>
  <si>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</si>
  <si>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</si>
  <si>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</si>
  <si>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</si>
  <si>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</si>
  <si>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</si>
  <si>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</si>
  <si>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</si>
  <si>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</si>
  <si>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</si>
  <si>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</si>
  <si>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</si>
  <si>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</si>
  <si>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</si>
  <si>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</si>
  <si>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</si>
  <si>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</si>
  <si>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</si>
  <si>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</si>
  <si>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</si>
  <si>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</si>
  <si>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</si>
  <si>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</si>
  <si>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</si>
  <si>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</si>
  <si>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</si>
  <si>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</si>
  <si>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</si>
  <si>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</si>
  <si>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</si>
  <si>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</si>
  <si>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</si>
  <si>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</si>
  <si>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</si>
  <si>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</si>
  <si>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</si>
  <si>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</si>
  <si>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</si>
  <si>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</si>
  <si>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</si>
  <si>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</si>
  <si>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</si>
  <si>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</si>
  <si>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</si>
  <si>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</si>
  <si>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</si>
  <si>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</si>
  <si>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</si>
  <si>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</si>
  <si>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</si>
  <si>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</si>
  <si>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</si>
  <si>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</si>
  <si>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</si>
  <si>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</si>
  <si>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</si>
  <si>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</si>
  <si>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</si>
  <si>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</si>
  <si>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</si>
  <si>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</si>
  <si>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</si>
  <si>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</si>
  <si>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</si>
  <si>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</si>
  <si>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</si>
  <si>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</si>
  <si>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</si>
  <si>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</si>
  <si>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</si>
  <si>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</si>
  <si>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</si>
  <si>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</si>
  <si>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</si>
  <si>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</si>
  <si>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</si>
  <si>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</si>
  <si>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</si>
  <si>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</si>
  <si>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</si>
  <si>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</si>
  <si>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</si>
  <si>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</si>
  <si>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</si>
  <si>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</si>
  <si>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</si>
  <si>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</si>
  <si>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</si>
  <si>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</si>
  <si>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</si>
  <si>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</si>
  <si>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</si>
  <si>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</si>
  <si>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</si>
  <si>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</si>
  <si>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</si>
  <si>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</si>
  <si>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</si>
  <si>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</si>
  <si>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</si>
  <si>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</si>
  <si>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</si>
  <si>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</si>
  <si>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</si>
  <si>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</si>
  <si>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</si>
  <si>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</si>
  <si>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4.1.3.4.</t>
  </si>
  <si>
    <t>4.1.3.5.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</si>
  <si>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</si>
  <si>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</si>
  <si>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</si>
  <si>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</si>
  <si>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(Telšių rajono savivaldybės tarybos 2017 m. kovo 30 d.</t>
  </si>
  <si>
    <t xml:space="preserve">    sprendimo Nr. T1-62 redakcija)</t>
  </si>
  <si>
    <t xml:space="preserve">            (Telšių rajono savivaldybės tarybos 2017 m. kovo 30 d.</t>
  </si>
  <si>
    <t>sprendimo Nr. T1-62 redakcija)</t>
  </si>
  <si>
    <t xml:space="preserve"> (Telšių rajono savivaldybės tarybos 2017 m. gegužės 25 d.</t>
  </si>
  <si>
    <t>sprendimo Nr. T1-136 redakcija)</t>
  </si>
  <si>
    <t>Privalomųjų biologinio saugumo priemonių neversliniuose kiaulininkystės ūkiuose taikymui įvertinti ir sklaidai apie afrikinį kiaulių marą organizuoti</t>
  </si>
  <si>
    <t>4.1.3.6.</t>
  </si>
  <si>
    <t>Kitos dotacijos ir lėšos iš kitų valdymo lygių, iš jų:</t>
  </si>
  <si>
    <t>4.1.3.6.1.</t>
  </si>
  <si>
    <t>4.1.3.6.2.</t>
  </si>
  <si>
    <t xml:space="preserve">neformaliajam  vaikų švietimui </t>
  </si>
  <si>
    <t>4.1.3.6.3.</t>
  </si>
  <si>
    <t>darbuotojų darbo apmokėjimo įstatymui laipsniškai įgyvendinti</t>
  </si>
  <si>
    <t xml:space="preserve">                           sprendimo Nr. T1-62 redakcija)</t>
  </si>
  <si>
    <t xml:space="preserve">                           (Telšių rajono savivaldybės tarybos 2017 m. gegužės 25 d.</t>
  </si>
  <si>
    <t xml:space="preserve">                           sprendimo Nr. T1-136 redakcija)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</si>
  <si>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</si>
  <si>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sprendimo Nr. T1-136 redakcija)</t>
  </si>
  <si>
    <t xml:space="preserve">                                                              (Telšių rajono savivaldybės tarybos 2017 m.gegužės 25 d.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</si>
  <si>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</si>
  <si>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</si>
  <si>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 xml:space="preserve">                                               sprendimo Nr. T1-136 redakcija)</t>
  </si>
  <si>
    <t>privalomųjų biologinio saugumo priemonių neversliniuose kiaulininkystės ūkiuose taikymui įvertinti ir sklaidai apie afrikinį kiaulių marą organizuoti</t>
  </si>
  <si>
    <t xml:space="preserve">    (Telšių rajono savivaldybės tarybos 2017 m. gegužės 25 d.</t>
  </si>
  <si>
    <t xml:space="preserve">    sprendimo Nr. T1-136 redakcija)</t>
  </si>
  <si>
    <t xml:space="preserve">            sprendimo Nr. T1-62 redakcija)</t>
  </si>
  <si>
    <t xml:space="preserve">            (Telšių rajono savivaldybės tarybos 2017 m. gegužės 25 d.</t>
  </si>
  <si>
    <t xml:space="preserve">            sprendimo Nr. T1-136 redakcija)</t>
  </si>
  <si>
    <t xml:space="preserve"> (Telšių rajono savivaldybės tarybos 2017 m. birželio  29 d.</t>
  </si>
  <si>
    <t>4.1.3.1.6.</t>
  </si>
  <si>
    <t>Telšių r. Varnių Motiejaus Valančiaus gimnazija, Dariaus ir Girėno g. 56, Varniai, Telšių r.</t>
  </si>
  <si>
    <t>4.1.3.6.4.</t>
  </si>
  <si>
    <t xml:space="preserve">                           (Telšių rajono savivaldybės tarybos 2017 m. birželio 29 d.</t>
  </si>
  <si>
    <t xml:space="preserve">                                                              (Telšių rajono savivaldybės tarybos 2017 m. birželio 29 d.</t>
  </si>
  <si>
    <t xml:space="preserve">                                                              sprendimo Nr. T1-180 redakcija)</t>
  </si>
  <si>
    <t xml:space="preserve">                                                              (Telšių rajono savivaldybės tarybos 2017 m. birželio  29 d.</t>
  </si>
  <si>
    <t xml:space="preserve">                                               (Telšių rajono savivaldybės tarybos 2017 m. birželio 29 d.</t>
  </si>
  <si>
    <t xml:space="preserve">                                                    (Telšių rajono savivaldybės tarybos 2017 m. birželio 29 d.</t>
  </si>
  <si>
    <t xml:space="preserve">                                                    sprendimo Nr. T1-180 redakcija)</t>
  </si>
  <si>
    <t>sprendimo Nr. T1-180  redakcija)</t>
  </si>
  <si>
    <t xml:space="preserve"> (Telšių rajono savivaldybės tarybos 2017 m. rugsėjo 28 d.</t>
  </si>
  <si>
    <t>sprendimo Nr. T1-240 redakcija)</t>
  </si>
  <si>
    <t>4.1.3.1.7.</t>
  </si>
  <si>
    <t>Telšių r. Luokės Vytauto Kleivos gimnazija, Mokyklos g. 5, Luokės mstl., Telšių r. sav.</t>
  </si>
  <si>
    <t>4.1.3.7.</t>
  </si>
  <si>
    <t>Valstybės biudžeto dotacija savivaldybei, nuosavam lėšų indėliui bendrai iš ES struktūrinių fondų lėšų finansuojamiems projektams finansuoti</t>
  </si>
  <si>
    <t>sprendimo Nr. T1-240   redakcija)</t>
  </si>
  <si>
    <t>Centras „Viltis“</t>
  </si>
  <si>
    <t xml:space="preserve">                           sprendimo Nr. T1-180 redakcija)</t>
  </si>
  <si>
    <t xml:space="preserve">                           (Telšių rajono savivaldybės tarybos 2017 m. rugsėjo 28 d.</t>
  </si>
  <si>
    <t xml:space="preserve">                           sprendimo Nr. T1-240 redakcija)</t>
  </si>
  <si>
    <t xml:space="preserve">                                                              (Telšių rajono savivaldybės tarybos 2017 m. rugsėjo 28 d.</t>
  </si>
  <si>
    <t xml:space="preserve">                                                              sprendimo Nr. T1-240 redakcija)</t>
  </si>
  <si>
    <t xml:space="preserve">                                                              sprendimo Nr. T1-180  redakcija)</t>
  </si>
  <si>
    <t xml:space="preserve">                                               sprendimo Nr. T1- 180 redakcija)</t>
  </si>
  <si>
    <t xml:space="preserve">                                               (Telšių rajono savivaldybės tarybos 2017 m. rugsėjo 28 d.</t>
  </si>
  <si>
    <t xml:space="preserve">                                               sprendimo Nr. T1-240  redakcija)</t>
  </si>
  <si>
    <t>valstybės biudžeto dotacija savivaldybei, nuosavam lėšų indėliui bendrai iš ES struktūrinių fondų lėšų finansuojamiems projektams finansuoti</t>
  </si>
  <si>
    <t xml:space="preserve">    (Telšių rajono savivaldybės tarybos 2017 m. rugsėjo 28 d.</t>
  </si>
  <si>
    <t xml:space="preserve">    sprendimo Nr. T1-240  redakcija)</t>
  </si>
  <si>
    <t xml:space="preserve">                                                    (Telšių rajono savivaldybės tarybos 2017 m. rugsėjo 28 d.</t>
  </si>
  <si>
    <t xml:space="preserve">                                                    sprendimo Nr. T1-240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</si>
</sst>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43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7" fillId="0" borderId="11" xfId="0" applyNumberFormat="1" applyFont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3" fillId="0" borderId="6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7" borderId="0" xfId="0" applyNumberFormat="1" applyFont="1" applyFill="1" applyBorder="1" applyAlignme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3" fillId="6" borderId="1" xfId="0" applyNumberFormat="1" applyFont="1" applyFill="1" applyBorder="1" applyAlignment="1"/>
    <xf numFmtId="1" fontId="7" fillId="0" borderId="1" xfId="0" applyNumberFormat="1" applyFont="1" applyBorder="1" applyAlignment="1">
      <alignment horizontal="center" vertical="top"/>
    </xf>
    <xf numFmtId="164" fontId="8" fillId="0" borderId="0" xfId="0" applyNumberFormat="1" applyFont="1" applyBorder="1"/>
    <xf numFmtId="164" fontId="3" fillId="0" borderId="13" xfId="0" applyNumberFormat="1" applyFont="1" applyBorder="1" applyAlignment="1">
      <alignment vertical="top"/>
    </xf>
    <xf numFmtId="164" fontId="3" fillId="7" borderId="15" xfId="0" applyNumberFormat="1" applyFont="1" applyFill="1" applyBorder="1" applyAlignment="1">
      <alignment vertical="top"/>
    </xf>
    <xf numFmtId="164" fontId="8" fillId="0" borderId="8" xfId="0" applyNumberFormat="1" applyFont="1" applyFill="1" applyBorder="1" applyAlignment="1">
      <alignment horizontal="left" wrapText="1" indent="1"/>
    </xf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6" borderId="6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0" fontId="15" fillId="0" borderId="0" xfId="0" applyFont="1" applyAlignment="1">
      <alignment horizontal="left" wrapText="1" indent="22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8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9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6"/>
    </xf>
    <xf numFmtId="164" fontId="15" fillId="0" borderId="0" xfId="0" applyNumberFormat="1" applyFont="1" applyAlignment="1">
      <alignment horizontal="left" vertical="top" indent="13"/>
    </xf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center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164" fontId="14" fillId="0" borderId="0" xfId="0" applyNumberFormat="1" applyFont="1" applyAlignment="1">
      <alignment horizontal="center" vertical="center" wrapText="1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15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8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24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5" fillId="0" borderId="6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0" fontId="15" fillId="0" borderId="0" xfId="0" applyFont="1" applyAlignment="1">
      <alignment horizontal="left" vertical="top" wrapText="1" indent="13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2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 vertical="top" indent="13"/>
    </xf>
    <xf numFmtId="164" fontId="5" fillId="0" borderId="2" xfId="0" applyNumberFormat="1" applyFont="1" applyFill="1" applyBorder="1" applyAlignment="1">
      <alignment horizontal="center"/>
    </xf>
    <xf numFmtId="2" fontId="7" fillId="0" borderId="14" xfId="0" applyNumberFormat="1" applyFont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" fontId="4" fillId="0" borderId="0" xfId="0" applyNumberFormat="1" applyFont="1" applyAlignment="1">
      <alignment horizontal="center" wrapText="1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center" wrapText="1"/>
    </xf>
    <xf numFmtId="164" fontId="4" fillId="6" borderId="4" xfId="0" applyNumberFormat="1" applyFont="1" applyFill="1" applyBorder="1" applyAlignment="1">
      <alignment vertical="distributed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es&#353;iai%20p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  <sheetName val="Lapas1"/>
    </sheetNames>
    <sheetDataSet>
      <sheetData sheetId="0"/>
      <sheetData sheetId="1">
        <row r="14">
          <cell r="L14">
            <v>16.3</v>
          </cell>
        </row>
        <row r="15">
          <cell r="L15">
            <v>2.9</v>
          </cell>
        </row>
        <row r="16">
          <cell r="L16">
            <v>0.2</v>
          </cell>
        </row>
        <row r="17">
          <cell r="L17">
            <v>0.5</v>
          </cell>
        </row>
        <row r="18">
          <cell r="L18">
            <v>1.5</v>
          </cell>
        </row>
        <row r="20">
          <cell r="L20">
            <v>2</v>
          </cell>
        </row>
        <row r="21">
          <cell r="L21">
            <v>0.1</v>
          </cell>
        </row>
        <row r="22">
          <cell r="L22">
            <v>2.5</v>
          </cell>
        </row>
        <row r="23">
          <cell r="L23">
            <v>0.6</v>
          </cell>
        </row>
        <row r="24">
          <cell r="L24">
            <v>0.7</v>
          </cell>
        </row>
        <row r="25">
          <cell r="L25">
            <v>1.5</v>
          </cell>
        </row>
        <row r="26">
          <cell r="L26">
            <v>28.8</v>
          </cell>
        </row>
        <row r="28">
          <cell r="L28">
            <v>0.1</v>
          </cell>
        </row>
        <row r="29">
          <cell r="L29">
            <v>1.2</v>
          </cell>
        </row>
        <row r="30">
          <cell r="L30">
            <v>13.299999999999999</v>
          </cell>
        </row>
        <row r="31">
          <cell r="L31">
            <v>1.1000000000000001</v>
          </cell>
        </row>
        <row r="32">
          <cell r="L32">
            <v>1.6</v>
          </cell>
        </row>
        <row r="33">
          <cell r="L33">
            <v>2.9</v>
          </cell>
        </row>
        <row r="34">
          <cell r="L34">
            <v>3.3</v>
          </cell>
        </row>
        <row r="35">
          <cell r="L35">
            <v>9.9</v>
          </cell>
        </row>
        <row r="36">
          <cell r="L36">
            <v>0.4</v>
          </cell>
        </row>
        <row r="37">
          <cell r="L37">
            <v>1.5</v>
          </cell>
        </row>
        <row r="38">
          <cell r="L38">
            <v>0.9</v>
          </cell>
        </row>
        <row r="39">
          <cell r="L39">
            <v>36.199999999999996</v>
          </cell>
        </row>
        <row r="41">
          <cell r="L41">
            <v>105.6</v>
          </cell>
        </row>
        <row r="42">
          <cell r="L42">
            <v>0</v>
          </cell>
        </row>
        <row r="43">
          <cell r="L43">
            <v>105.6</v>
          </cell>
        </row>
        <row r="45">
          <cell r="L45">
            <v>0.1</v>
          </cell>
        </row>
        <row r="46">
          <cell r="L46">
            <v>0.1</v>
          </cell>
        </row>
        <row r="47">
          <cell r="L47">
            <v>1.5</v>
          </cell>
        </row>
        <row r="48">
          <cell r="L48">
            <v>6.3999999999999995</v>
          </cell>
        </row>
        <row r="49">
          <cell r="L49">
            <v>7.1</v>
          </cell>
        </row>
        <row r="50">
          <cell r="L50">
            <v>7.8999999999999995</v>
          </cell>
        </row>
        <row r="51">
          <cell r="L51">
            <v>37.6</v>
          </cell>
        </row>
        <row r="52">
          <cell r="L52">
            <v>10.9</v>
          </cell>
        </row>
        <row r="53">
          <cell r="L53">
            <v>0.1</v>
          </cell>
        </row>
        <row r="54">
          <cell r="L54">
            <v>2.2000000000000002</v>
          </cell>
        </row>
        <row r="55">
          <cell r="L55">
            <v>0.1</v>
          </cell>
        </row>
        <row r="56">
          <cell r="L56">
            <v>0.1</v>
          </cell>
        </row>
        <row r="57">
          <cell r="L57">
            <v>6.6</v>
          </cell>
        </row>
        <row r="58">
          <cell r="L58">
            <v>0.1</v>
          </cell>
        </row>
        <row r="59">
          <cell r="L59">
            <v>0.1</v>
          </cell>
        </row>
        <row r="60">
          <cell r="L60">
            <v>4.8</v>
          </cell>
        </row>
        <row r="61">
          <cell r="L61">
            <v>27.1</v>
          </cell>
        </row>
        <row r="62">
          <cell r="L62">
            <v>12.1</v>
          </cell>
        </row>
        <row r="63">
          <cell r="L63">
            <v>22.6</v>
          </cell>
        </row>
        <row r="64">
          <cell r="L64">
            <v>6.2</v>
          </cell>
        </row>
        <row r="65">
          <cell r="L65">
            <v>60.4</v>
          </cell>
        </row>
        <row r="66">
          <cell r="L66">
            <v>35.299999999999997</v>
          </cell>
        </row>
        <row r="67">
          <cell r="L67">
            <v>35.6</v>
          </cell>
        </row>
        <row r="68">
          <cell r="L68">
            <v>76.400000000000006</v>
          </cell>
        </row>
        <row r="69">
          <cell r="L69">
            <v>38.200000000000003</v>
          </cell>
        </row>
        <row r="70">
          <cell r="L70">
            <v>69.7</v>
          </cell>
        </row>
        <row r="71">
          <cell r="L71">
            <v>8.9</v>
          </cell>
        </row>
        <row r="72">
          <cell r="L72">
            <v>16.2</v>
          </cell>
        </row>
        <row r="73">
          <cell r="L73">
            <v>4.3999999999999995</v>
          </cell>
        </row>
        <row r="74">
          <cell r="L74">
            <v>52.3</v>
          </cell>
        </row>
        <row r="75">
          <cell r="L75">
            <v>11.8</v>
          </cell>
        </row>
        <row r="76">
          <cell r="L76">
            <v>26.5</v>
          </cell>
        </row>
        <row r="77">
          <cell r="L77">
            <v>9.3000000000000007</v>
          </cell>
        </row>
        <row r="78">
          <cell r="L78">
            <v>6.6</v>
          </cell>
        </row>
        <row r="79">
          <cell r="L79">
            <v>605.29999999999984</v>
          </cell>
        </row>
        <row r="81">
          <cell r="L81">
            <v>0.7</v>
          </cell>
        </row>
        <row r="82">
          <cell r="L82">
            <v>0.6</v>
          </cell>
        </row>
        <row r="83">
          <cell r="L83">
            <v>1</v>
          </cell>
        </row>
        <row r="84">
          <cell r="L84">
            <v>0.8</v>
          </cell>
        </row>
        <row r="85">
          <cell r="L85">
            <v>15.8</v>
          </cell>
        </row>
        <row r="86">
          <cell r="L86">
            <v>3.4000000000000004</v>
          </cell>
        </row>
        <row r="87">
          <cell r="L87">
            <v>2.2999999999999998</v>
          </cell>
        </row>
        <row r="88">
          <cell r="L88">
            <v>0.79999999999999993</v>
          </cell>
        </row>
        <row r="89">
          <cell r="L89">
            <v>1.5</v>
          </cell>
        </row>
        <row r="90">
          <cell r="L90">
            <v>1.2999999999999998</v>
          </cell>
        </row>
        <row r="91">
          <cell r="L91">
            <v>1.6</v>
          </cell>
        </row>
        <row r="92">
          <cell r="L92">
            <v>1.8</v>
          </cell>
        </row>
        <row r="93">
          <cell r="L93">
            <v>13</v>
          </cell>
        </row>
        <row r="94">
          <cell r="L94">
            <v>13.2</v>
          </cell>
        </row>
        <row r="95">
          <cell r="L95">
            <v>57.8</v>
          </cell>
        </row>
        <row r="97">
          <cell r="L97">
            <v>233</v>
          </cell>
        </row>
        <row r="98">
          <cell r="L98">
            <v>30</v>
          </cell>
        </row>
        <row r="99">
          <cell r="L99">
            <v>5.6</v>
          </cell>
        </row>
        <row r="100">
          <cell r="L100">
            <v>3</v>
          </cell>
        </row>
        <row r="101">
          <cell r="L101">
            <v>2.5</v>
          </cell>
        </row>
        <row r="102">
          <cell r="L102">
            <v>274.10000000000002</v>
          </cell>
        </row>
        <row r="103">
          <cell r="L103">
            <v>1107.7999999999997</v>
          </cell>
        </row>
      </sheetData>
      <sheetData sheetId="2"/>
      <sheetData sheetId="3">
        <row r="20">
          <cell r="E20">
            <v>84.1</v>
          </cell>
          <cell r="F20">
            <v>62.5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M20">
            <v>84.1</v>
          </cell>
          <cell r="N20">
            <v>62.5</v>
          </cell>
          <cell r="O20">
            <v>0</v>
          </cell>
        </row>
        <row r="23">
          <cell r="E23">
            <v>2607.6</v>
          </cell>
          <cell r="F23">
            <v>1300.1000000000001</v>
          </cell>
          <cell r="G23">
            <v>219.8</v>
          </cell>
          <cell r="I23">
            <v>401</v>
          </cell>
          <cell r="J23">
            <v>76.599999999999994</v>
          </cell>
          <cell r="K23">
            <v>24.5</v>
          </cell>
          <cell r="M23">
            <v>3008.6</v>
          </cell>
          <cell r="N23">
            <v>1376.7</v>
          </cell>
          <cell r="O23">
            <v>244.3</v>
          </cell>
        </row>
        <row r="30">
          <cell r="E30">
            <v>81.699999999999989</v>
          </cell>
          <cell r="F30">
            <v>52.800000000000004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M30">
            <v>81.699999999999989</v>
          </cell>
          <cell r="N30">
            <v>52.800000000000004</v>
          </cell>
          <cell r="O30">
            <v>0</v>
          </cell>
        </row>
        <row r="36">
          <cell r="E36">
            <v>77.600000000000009</v>
          </cell>
          <cell r="F36">
            <v>55.300000000000004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77.600000000000009</v>
          </cell>
          <cell r="N36">
            <v>55.300000000000004</v>
          </cell>
          <cell r="O36">
            <v>0</v>
          </cell>
        </row>
        <row r="41">
          <cell r="E41">
            <v>138.80000000000001</v>
          </cell>
          <cell r="F41">
            <v>92.699999999999989</v>
          </cell>
          <cell r="G41">
            <v>0</v>
          </cell>
          <cell r="I41">
            <v>4.0999999999999996</v>
          </cell>
          <cell r="J41">
            <v>3.1</v>
          </cell>
          <cell r="K41">
            <v>0</v>
          </cell>
          <cell r="M41">
            <v>142.9</v>
          </cell>
          <cell r="N41">
            <v>95.8</v>
          </cell>
          <cell r="O41">
            <v>0</v>
          </cell>
        </row>
        <row r="47">
          <cell r="E47">
            <v>121.39999999999999</v>
          </cell>
          <cell r="F47">
            <v>80.699999999999989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121.39999999999999</v>
          </cell>
          <cell r="N47">
            <v>80.699999999999989</v>
          </cell>
          <cell r="O47">
            <v>0</v>
          </cell>
        </row>
        <row r="52">
          <cell r="E52">
            <v>74.599999999999994</v>
          </cell>
          <cell r="F52">
            <v>50.5</v>
          </cell>
          <cell r="G52">
            <v>0</v>
          </cell>
          <cell r="I52">
            <v>3</v>
          </cell>
          <cell r="J52">
            <v>2.8</v>
          </cell>
          <cell r="K52">
            <v>0</v>
          </cell>
          <cell r="M52">
            <v>77.599999999999994</v>
          </cell>
          <cell r="N52">
            <v>53.3</v>
          </cell>
          <cell r="O52">
            <v>0</v>
          </cell>
        </row>
        <row r="57">
          <cell r="E57">
            <v>95.100000000000009</v>
          </cell>
          <cell r="F57">
            <v>56.7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95.100000000000009</v>
          </cell>
          <cell r="N57">
            <v>56.7</v>
          </cell>
          <cell r="O57">
            <v>0</v>
          </cell>
        </row>
        <row r="62">
          <cell r="E62">
            <v>89.3</v>
          </cell>
          <cell r="F62">
            <v>64.7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89.3</v>
          </cell>
          <cell r="N62">
            <v>64.7</v>
          </cell>
          <cell r="O62">
            <v>0</v>
          </cell>
        </row>
        <row r="67">
          <cell r="E67">
            <v>178.89999999999998</v>
          </cell>
          <cell r="F67">
            <v>125.69999999999999</v>
          </cell>
          <cell r="G67">
            <v>0</v>
          </cell>
          <cell r="I67">
            <v>0</v>
          </cell>
          <cell r="J67">
            <v>0</v>
          </cell>
          <cell r="K67">
            <v>0</v>
          </cell>
          <cell r="M67">
            <v>178.89999999999998</v>
          </cell>
          <cell r="N67">
            <v>125.69999999999999</v>
          </cell>
          <cell r="O67">
            <v>0</v>
          </cell>
        </row>
        <row r="73">
          <cell r="E73">
            <v>85.6</v>
          </cell>
          <cell r="F73">
            <v>60.500000000000007</v>
          </cell>
          <cell r="G73">
            <v>0</v>
          </cell>
          <cell r="I73">
            <v>5.2</v>
          </cell>
          <cell r="J73">
            <v>3.9</v>
          </cell>
          <cell r="K73">
            <v>0</v>
          </cell>
          <cell r="M73">
            <v>90.8</v>
          </cell>
          <cell r="N73">
            <v>64.400000000000006</v>
          </cell>
          <cell r="O73">
            <v>0</v>
          </cell>
        </row>
        <row r="78">
          <cell r="E78">
            <v>61.4</v>
          </cell>
          <cell r="F78">
            <v>44.8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  <cell r="M78">
            <v>61.4</v>
          </cell>
          <cell r="N78">
            <v>44.8</v>
          </cell>
          <cell r="O78">
            <v>0</v>
          </cell>
        </row>
        <row r="83">
          <cell r="E83">
            <v>160.6</v>
          </cell>
          <cell r="F83">
            <v>106</v>
          </cell>
          <cell r="G83">
            <v>0</v>
          </cell>
          <cell r="I83">
            <v>0</v>
          </cell>
          <cell r="J83">
            <v>0</v>
          </cell>
          <cell r="K83">
            <v>0</v>
          </cell>
          <cell r="M83">
            <v>160.6</v>
          </cell>
          <cell r="N83">
            <v>106</v>
          </cell>
          <cell r="O83">
            <v>0</v>
          </cell>
        </row>
        <row r="87">
          <cell r="E87">
            <v>247.8</v>
          </cell>
          <cell r="G87">
            <v>1202.2</v>
          </cell>
          <cell r="I87">
            <v>-120</v>
          </cell>
          <cell r="M87">
            <v>127.80000000000001</v>
          </cell>
          <cell r="N87">
            <v>0</v>
          </cell>
          <cell r="O87">
            <v>1202.2</v>
          </cell>
        </row>
        <row r="88">
          <cell r="M88">
            <v>0</v>
          </cell>
          <cell r="N88">
            <v>0</v>
          </cell>
          <cell r="O88">
            <v>0</v>
          </cell>
        </row>
        <row r="89">
          <cell r="E89">
            <v>4104.5</v>
          </cell>
          <cell r="F89">
            <v>2153</v>
          </cell>
          <cell r="G89">
            <v>1422</v>
          </cell>
          <cell r="I89">
            <v>293.3</v>
          </cell>
          <cell r="J89">
            <v>86.399999999999991</v>
          </cell>
          <cell r="K89">
            <v>24.5</v>
          </cell>
          <cell r="M89">
            <v>4397.8</v>
          </cell>
          <cell r="N89">
            <v>2239.4</v>
          </cell>
          <cell r="O89">
            <v>1446.5</v>
          </cell>
        </row>
        <row r="91">
          <cell r="E91">
            <v>1497.3000000000002</v>
          </cell>
          <cell r="F91">
            <v>0</v>
          </cell>
          <cell r="G91">
            <v>188.89999999999998</v>
          </cell>
          <cell r="I91">
            <v>19.399999999999999</v>
          </cell>
          <cell r="J91">
            <v>0</v>
          </cell>
          <cell r="K91">
            <v>45.999999999999993</v>
          </cell>
          <cell r="M91">
            <v>1516.7</v>
          </cell>
          <cell r="N91">
            <v>0</v>
          </cell>
          <cell r="O91">
            <v>234.9</v>
          </cell>
        </row>
        <row r="99">
          <cell r="E99">
            <v>16.3</v>
          </cell>
          <cell r="F99">
            <v>0</v>
          </cell>
          <cell r="G99">
            <v>0</v>
          </cell>
          <cell r="I99">
            <v>0</v>
          </cell>
          <cell r="J99">
            <v>0</v>
          </cell>
          <cell r="K99">
            <v>0</v>
          </cell>
          <cell r="M99">
            <v>16.3</v>
          </cell>
          <cell r="N99">
            <v>0</v>
          </cell>
          <cell r="O99">
            <v>0</v>
          </cell>
        </row>
        <row r="103">
          <cell r="E103">
            <v>16.200000000000003</v>
          </cell>
          <cell r="F103">
            <v>0</v>
          </cell>
          <cell r="G103">
            <v>0</v>
          </cell>
          <cell r="I103">
            <v>0</v>
          </cell>
          <cell r="J103">
            <v>0</v>
          </cell>
          <cell r="K103">
            <v>0</v>
          </cell>
          <cell r="M103">
            <v>16.200000000000003</v>
          </cell>
          <cell r="N103">
            <v>0</v>
          </cell>
          <cell r="O103">
            <v>0</v>
          </cell>
        </row>
        <row r="107">
          <cell r="E107">
            <v>18.100000000000001</v>
          </cell>
          <cell r="F107">
            <v>0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  <cell r="M107">
            <v>18.100000000000001</v>
          </cell>
          <cell r="N107">
            <v>0</v>
          </cell>
          <cell r="O107">
            <v>0</v>
          </cell>
        </row>
        <row r="111">
          <cell r="E111">
            <v>20.6</v>
          </cell>
          <cell r="F111">
            <v>0</v>
          </cell>
          <cell r="G111">
            <v>3.5</v>
          </cell>
          <cell r="I111">
            <v>0</v>
          </cell>
          <cell r="J111">
            <v>0</v>
          </cell>
          <cell r="K111">
            <v>3.5</v>
          </cell>
          <cell r="M111">
            <v>20.6</v>
          </cell>
          <cell r="N111">
            <v>0</v>
          </cell>
          <cell r="O111">
            <v>7</v>
          </cell>
        </row>
        <row r="115">
          <cell r="E115">
            <v>16</v>
          </cell>
          <cell r="F115">
            <v>0</v>
          </cell>
          <cell r="G115">
            <v>0</v>
          </cell>
          <cell r="I115">
            <v>0</v>
          </cell>
          <cell r="J115">
            <v>0</v>
          </cell>
          <cell r="K115">
            <v>0.7</v>
          </cell>
          <cell r="M115">
            <v>16</v>
          </cell>
          <cell r="N115">
            <v>0</v>
          </cell>
          <cell r="O115">
            <v>0.7</v>
          </cell>
        </row>
        <row r="119">
          <cell r="E119">
            <v>24.6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24.6</v>
          </cell>
          <cell r="N119">
            <v>0</v>
          </cell>
          <cell r="O119">
            <v>0</v>
          </cell>
        </row>
        <row r="123">
          <cell r="E123">
            <v>17.2</v>
          </cell>
          <cell r="F123">
            <v>0</v>
          </cell>
          <cell r="G123">
            <v>2</v>
          </cell>
          <cell r="I123">
            <v>0</v>
          </cell>
          <cell r="J123">
            <v>0</v>
          </cell>
          <cell r="K123">
            <v>0</v>
          </cell>
          <cell r="M123">
            <v>17.2</v>
          </cell>
          <cell r="N123">
            <v>0</v>
          </cell>
          <cell r="O123">
            <v>2</v>
          </cell>
        </row>
        <row r="127">
          <cell r="E127">
            <v>34.9</v>
          </cell>
          <cell r="F127">
            <v>0</v>
          </cell>
          <cell r="G127">
            <v>1.5</v>
          </cell>
          <cell r="I127">
            <v>0</v>
          </cell>
          <cell r="J127">
            <v>0</v>
          </cell>
          <cell r="K127">
            <v>0</v>
          </cell>
          <cell r="M127">
            <v>34.9</v>
          </cell>
          <cell r="N127">
            <v>0</v>
          </cell>
          <cell r="O127">
            <v>1.5</v>
          </cell>
        </row>
        <row r="131">
          <cell r="E131">
            <v>19.100000000000001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19.100000000000001</v>
          </cell>
          <cell r="N131">
            <v>0</v>
          </cell>
          <cell r="O131">
            <v>0</v>
          </cell>
        </row>
        <row r="135">
          <cell r="E135">
            <v>11.9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  <cell r="M135">
            <v>11.9</v>
          </cell>
          <cell r="N135">
            <v>0</v>
          </cell>
          <cell r="O135">
            <v>0</v>
          </cell>
        </row>
        <row r="139">
          <cell r="E139">
            <v>522.29999999999995</v>
          </cell>
          <cell r="F139">
            <v>0</v>
          </cell>
          <cell r="G139">
            <v>0</v>
          </cell>
          <cell r="I139">
            <v>9.1999999999999993</v>
          </cell>
          <cell r="K139">
            <v>0</v>
          </cell>
          <cell r="M139">
            <v>531.5</v>
          </cell>
          <cell r="N139">
            <v>0</v>
          </cell>
          <cell r="O139">
            <v>0</v>
          </cell>
        </row>
        <row r="143">
          <cell r="E143">
            <v>2214.5</v>
          </cell>
          <cell r="F143">
            <v>0</v>
          </cell>
          <cell r="G143">
            <v>195.89999999999998</v>
          </cell>
          <cell r="I143">
            <v>28.599999999999998</v>
          </cell>
          <cell r="J143">
            <v>0</v>
          </cell>
          <cell r="K143">
            <v>50.199999999999996</v>
          </cell>
          <cell r="M143">
            <v>2243.1</v>
          </cell>
          <cell r="N143">
            <v>0</v>
          </cell>
          <cell r="O143">
            <v>246.1</v>
          </cell>
        </row>
        <row r="145">
          <cell r="E145">
            <v>10.1</v>
          </cell>
          <cell r="G145">
            <v>68</v>
          </cell>
          <cell r="M145">
            <v>10.1</v>
          </cell>
          <cell r="N145">
            <v>0</v>
          </cell>
          <cell r="O145">
            <v>68</v>
          </cell>
        </row>
        <row r="146">
          <cell r="E146">
            <v>34.799999999999997</v>
          </cell>
          <cell r="F146">
            <v>26.6</v>
          </cell>
          <cell r="M146">
            <v>34.799999999999997</v>
          </cell>
          <cell r="N146">
            <v>26.6</v>
          </cell>
          <cell r="O146">
            <v>0</v>
          </cell>
        </row>
        <row r="147">
          <cell r="E147">
            <v>44.9</v>
          </cell>
          <cell r="F147">
            <v>26.6</v>
          </cell>
          <cell r="G147">
            <v>68</v>
          </cell>
          <cell r="I147">
            <v>0</v>
          </cell>
          <cell r="J147">
            <v>0</v>
          </cell>
          <cell r="K147">
            <v>0</v>
          </cell>
          <cell r="M147">
            <v>44.9</v>
          </cell>
          <cell r="N147">
            <v>26.6</v>
          </cell>
          <cell r="O147">
            <v>68</v>
          </cell>
        </row>
        <row r="149">
          <cell r="E149">
            <v>453.7</v>
          </cell>
          <cell r="F149">
            <v>83.3</v>
          </cell>
          <cell r="G149">
            <v>233.2</v>
          </cell>
          <cell r="I149">
            <v>69.400000000000006</v>
          </cell>
          <cell r="J149">
            <v>0</v>
          </cell>
          <cell r="K149">
            <v>37.9</v>
          </cell>
          <cell r="M149">
            <v>523.1</v>
          </cell>
          <cell r="N149">
            <v>83.3</v>
          </cell>
          <cell r="O149">
            <v>271.09999999999997</v>
          </cell>
        </row>
        <row r="152">
          <cell r="E152">
            <v>171.5</v>
          </cell>
          <cell r="F152">
            <v>100.8</v>
          </cell>
          <cell r="M152">
            <v>171.5</v>
          </cell>
          <cell r="N152">
            <v>100.8</v>
          </cell>
          <cell r="O152">
            <v>0</v>
          </cell>
        </row>
        <row r="153">
          <cell r="E153">
            <v>111.7</v>
          </cell>
          <cell r="F153">
            <v>70.400000000000006</v>
          </cell>
          <cell r="M153">
            <v>111.7</v>
          </cell>
          <cell r="N153">
            <v>70.400000000000006</v>
          </cell>
          <cell r="O153">
            <v>0</v>
          </cell>
        </row>
        <row r="154">
          <cell r="E154">
            <v>176.7</v>
          </cell>
          <cell r="F154">
            <v>91.5</v>
          </cell>
          <cell r="M154">
            <v>176.7</v>
          </cell>
          <cell r="N154">
            <v>91.5</v>
          </cell>
          <cell r="O154">
            <v>0</v>
          </cell>
        </row>
        <row r="155">
          <cell r="E155">
            <v>161.5</v>
          </cell>
          <cell r="F155">
            <v>100.7</v>
          </cell>
          <cell r="M155">
            <v>161.5</v>
          </cell>
          <cell r="N155">
            <v>100.7</v>
          </cell>
          <cell r="O155">
            <v>0</v>
          </cell>
        </row>
        <row r="156">
          <cell r="E156">
            <v>86.4</v>
          </cell>
          <cell r="F156">
            <v>57</v>
          </cell>
          <cell r="M156">
            <v>86.4</v>
          </cell>
          <cell r="N156">
            <v>57</v>
          </cell>
          <cell r="O156">
            <v>0</v>
          </cell>
        </row>
        <row r="157">
          <cell r="E157">
            <v>187.9</v>
          </cell>
          <cell r="F157">
            <v>118.8</v>
          </cell>
          <cell r="M157">
            <v>187.9</v>
          </cell>
          <cell r="N157">
            <v>118.8</v>
          </cell>
          <cell r="O157">
            <v>0</v>
          </cell>
        </row>
        <row r="158">
          <cell r="E158">
            <v>248.4</v>
          </cell>
          <cell r="F158">
            <v>119</v>
          </cell>
          <cell r="M158">
            <v>248.4</v>
          </cell>
          <cell r="N158">
            <v>119</v>
          </cell>
          <cell r="O158">
            <v>0</v>
          </cell>
        </row>
        <row r="159">
          <cell r="E159">
            <v>260.3</v>
          </cell>
          <cell r="F159">
            <v>155.80000000000001</v>
          </cell>
          <cell r="M159">
            <v>260.3</v>
          </cell>
          <cell r="N159">
            <v>155.80000000000001</v>
          </cell>
          <cell r="O159">
            <v>0</v>
          </cell>
        </row>
        <row r="160">
          <cell r="E160">
            <v>145.4</v>
          </cell>
          <cell r="F160">
            <v>86.8</v>
          </cell>
          <cell r="M160">
            <v>145.4</v>
          </cell>
          <cell r="N160">
            <v>86.8</v>
          </cell>
          <cell r="O160">
            <v>0</v>
          </cell>
        </row>
        <row r="161">
          <cell r="E161">
            <v>162.5</v>
          </cell>
          <cell r="F161">
            <v>94.2</v>
          </cell>
          <cell r="M161">
            <v>162.5</v>
          </cell>
          <cell r="N161">
            <v>94.2</v>
          </cell>
          <cell r="O161">
            <v>0</v>
          </cell>
        </row>
        <row r="162">
          <cell r="E162">
            <v>106.8</v>
          </cell>
          <cell r="F162">
            <v>70.5</v>
          </cell>
          <cell r="M162">
            <v>106.8</v>
          </cell>
          <cell r="N162">
            <v>70.5</v>
          </cell>
          <cell r="O162">
            <v>0</v>
          </cell>
        </row>
        <row r="163">
          <cell r="E163">
            <v>110.4</v>
          </cell>
          <cell r="F163">
            <v>72.8</v>
          </cell>
          <cell r="M163">
            <v>110.4</v>
          </cell>
          <cell r="N163">
            <v>72.8</v>
          </cell>
          <cell r="O163">
            <v>0</v>
          </cell>
        </row>
        <row r="164">
          <cell r="E164">
            <v>81.900000000000006</v>
          </cell>
          <cell r="F164">
            <v>55.1</v>
          </cell>
          <cell r="M164">
            <v>81.900000000000006</v>
          </cell>
          <cell r="N164">
            <v>55.1</v>
          </cell>
          <cell r="O164">
            <v>0</v>
          </cell>
        </row>
        <row r="165">
          <cell r="E165">
            <v>143.4</v>
          </cell>
          <cell r="F165">
            <v>91.6</v>
          </cell>
          <cell r="M165">
            <v>143.4</v>
          </cell>
          <cell r="N165">
            <v>91.6</v>
          </cell>
          <cell r="O165">
            <v>0</v>
          </cell>
        </row>
        <row r="166">
          <cell r="E166">
            <v>82.7</v>
          </cell>
          <cell r="F166">
            <v>55.4</v>
          </cell>
          <cell r="M166">
            <v>82.7</v>
          </cell>
          <cell r="N166">
            <v>55.4</v>
          </cell>
          <cell r="O166">
            <v>0</v>
          </cell>
        </row>
        <row r="167">
          <cell r="E167">
            <v>103.3</v>
          </cell>
          <cell r="F167">
            <v>65.599999999999994</v>
          </cell>
          <cell r="M167">
            <v>103.3</v>
          </cell>
          <cell r="N167">
            <v>65.599999999999994</v>
          </cell>
          <cell r="O167">
            <v>0</v>
          </cell>
        </row>
        <row r="168">
          <cell r="E168">
            <v>126.2</v>
          </cell>
          <cell r="F168">
            <v>79</v>
          </cell>
          <cell r="M168">
            <v>126.2</v>
          </cell>
          <cell r="N168">
            <v>79</v>
          </cell>
          <cell r="O168">
            <v>0</v>
          </cell>
        </row>
        <row r="169">
          <cell r="E169">
            <v>152.1</v>
          </cell>
          <cell r="F169">
            <v>92.8</v>
          </cell>
          <cell r="M169">
            <v>152.1</v>
          </cell>
          <cell r="N169">
            <v>92.8</v>
          </cell>
          <cell r="O169">
            <v>0</v>
          </cell>
        </row>
        <row r="170">
          <cell r="E170">
            <v>125.4</v>
          </cell>
          <cell r="F170">
            <v>64.8</v>
          </cell>
          <cell r="M170">
            <v>125.4</v>
          </cell>
          <cell r="N170">
            <v>64.8</v>
          </cell>
          <cell r="O170">
            <v>0</v>
          </cell>
        </row>
        <row r="171">
          <cell r="E171">
            <v>74</v>
          </cell>
          <cell r="F171">
            <v>44.1</v>
          </cell>
          <cell r="M171">
            <v>74</v>
          </cell>
          <cell r="N171">
            <v>44.1</v>
          </cell>
          <cell r="O171">
            <v>0</v>
          </cell>
        </row>
        <row r="172">
          <cell r="E172">
            <v>108.1</v>
          </cell>
          <cell r="F172">
            <v>70.2</v>
          </cell>
          <cell r="M172">
            <v>108.1</v>
          </cell>
          <cell r="N172">
            <v>70.2</v>
          </cell>
          <cell r="O172">
            <v>0</v>
          </cell>
        </row>
        <row r="173">
          <cell r="E173">
            <v>304.39999999999998</v>
          </cell>
          <cell r="F173">
            <v>155.30000000000001</v>
          </cell>
          <cell r="M173">
            <v>304.39999999999998</v>
          </cell>
          <cell r="N173">
            <v>155.30000000000001</v>
          </cell>
          <cell r="O173">
            <v>0</v>
          </cell>
        </row>
        <row r="174">
          <cell r="E174">
            <v>149.30000000000001</v>
          </cell>
          <cell r="F174">
            <v>98.1</v>
          </cell>
          <cell r="M174">
            <v>149.30000000000001</v>
          </cell>
          <cell r="N174">
            <v>98.1</v>
          </cell>
          <cell r="O174">
            <v>0</v>
          </cell>
        </row>
        <row r="175">
          <cell r="E175">
            <v>165.3</v>
          </cell>
          <cell r="F175">
            <v>100.3</v>
          </cell>
          <cell r="M175">
            <v>165.3</v>
          </cell>
          <cell r="N175">
            <v>100.3</v>
          </cell>
          <cell r="O175">
            <v>0</v>
          </cell>
        </row>
        <row r="176">
          <cell r="E176">
            <v>269.3</v>
          </cell>
          <cell r="F176">
            <v>164.9</v>
          </cell>
          <cell r="M176">
            <v>269.3</v>
          </cell>
          <cell r="N176">
            <v>164.9</v>
          </cell>
          <cell r="O176">
            <v>0</v>
          </cell>
        </row>
        <row r="177">
          <cell r="E177">
            <v>157.9</v>
          </cell>
          <cell r="F177">
            <v>101.3</v>
          </cell>
          <cell r="M177">
            <v>157.9</v>
          </cell>
          <cell r="N177">
            <v>101.3</v>
          </cell>
          <cell r="O177">
            <v>0</v>
          </cell>
        </row>
        <row r="178">
          <cell r="E178">
            <v>299.8</v>
          </cell>
          <cell r="F178">
            <v>156.6</v>
          </cell>
          <cell r="M178">
            <v>299.8</v>
          </cell>
          <cell r="N178">
            <v>156.6</v>
          </cell>
          <cell r="O178">
            <v>0</v>
          </cell>
        </row>
        <row r="179">
          <cell r="E179">
            <v>61.6</v>
          </cell>
          <cell r="F179">
            <v>40.4</v>
          </cell>
          <cell r="M179">
            <v>61.6</v>
          </cell>
          <cell r="N179">
            <v>40.4</v>
          </cell>
          <cell r="O179">
            <v>0</v>
          </cell>
        </row>
        <row r="180">
          <cell r="E180">
            <v>94.6</v>
          </cell>
          <cell r="F180">
            <v>61.2</v>
          </cell>
          <cell r="M180">
            <v>94.6</v>
          </cell>
          <cell r="N180">
            <v>61.2</v>
          </cell>
          <cell r="O180">
            <v>0</v>
          </cell>
        </row>
        <row r="181">
          <cell r="E181">
            <v>71.400000000000006</v>
          </cell>
          <cell r="F181">
            <v>53.6</v>
          </cell>
          <cell r="M181">
            <v>71.400000000000006</v>
          </cell>
          <cell r="N181">
            <v>53.6</v>
          </cell>
          <cell r="O181">
            <v>0</v>
          </cell>
        </row>
        <row r="182">
          <cell r="E182">
            <v>513.70000000000005</v>
          </cell>
          <cell r="F182">
            <v>388.5</v>
          </cell>
          <cell r="M182">
            <v>513.70000000000005</v>
          </cell>
          <cell r="N182">
            <v>388.5</v>
          </cell>
          <cell r="O182">
            <v>0</v>
          </cell>
        </row>
        <row r="183">
          <cell r="E183">
            <v>61</v>
          </cell>
          <cell r="F183">
            <v>44.3</v>
          </cell>
          <cell r="M183">
            <v>61</v>
          </cell>
          <cell r="N183">
            <v>44.3</v>
          </cell>
          <cell r="O183">
            <v>0</v>
          </cell>
        </row>
        <row r="184">
          <cell r="E184">
            <v>58.8</v>
          </cell>
          <cell r="F184">
            <v>42.6</v>
          </cell>
          <cell r="M184">
            <v>58.8</v>
          </cell>
          <cell r="N184">
            <v>42.6</v>
          </cell>
          <cell r="O184">
            <v>0</v>
          </cell>
        </row>
        <row r="185">
          <cell r="E185">
            <v>194.7</v>
          </cell>
          <cell r="F185">
            <v>120.3</v>
          </cell>
          <cell r="I185">
            <v>-55.9</v>
          </cell>
          <cell r="J185">
            <v>-39.299999999999997</v>
          </cell>
          <cell r="M185">
            <v>138.79999999999998</v>
          </cell>
          <cell r="N185">
            <v>81</v>
          </cell>
          <cell r="O185">
            <v>0</v>
          </cell>
        </row>
        <row r="186">
          <cell r="E186">
            <v>27.6</v>
          </cell>
          <cell r="F186">
            <v>10.4</v>
          </cell>
          <cell r="J186">
            <v>5.0999999999999996</v>
          </cell>
          <cell r="M186">
            <v>27.6</v>
          </cell>
          <cell r="N186">
            <v>15.5</v>
          </cell>
          <cell r="O186">
            <v>0</v>
          </cell>
        </row>
        <row r="187">
          <cell r="E187">
            <v>5809.7000000000016</v>
          </cell>
          <cell r="F187">
            <v>3378</v>
          </cell>
          <cell r="G187">
            <v>233.2</v>
          </cell>
          <cell r="I187">
            <v>13.500000000000007</v>
          </cell>
          <cell r="J187">
            <v>-34.199999999999996</v>
          </cell>
          <cell r="K187">
            <v>37.9</v>
          </cell>
          <cell r="M187">
            <v>5823.2000000000016</v>
          </cell>
          <cell r="N187">
            <v>3343.7999999999997</v>
          </cell>
          <cell r="O187">
            <v>271.09999999999997</v>
          </cell>
        </row>
        <row r="189">
          <cell r="E189">
            <v>318.10000000000002</v>
          </cell>
          <cell r="F189">
            <v>7.3</v>
          </cell>
          <cell r="G189">
            <v>8.1999999999999993</v>
          </cell>
          <cell r="I189">
            <v>0</v>
          </cell>
          <cell r="J189">
            <v>0</v>
          </cell>
          <cell r="K189">
            <v>0</v>
          </cell>
          <cell r="M189">
            <v>318.10000000000002</v>
          </cell>
          <cell r="N189">
            <v>7.3</v>
          </cell>
          <cell r="O189">
            <v>8.1999999999999993</v>
          </cell>
        </row>
        <row r="192">
          <cell r="E192">
            <v>318.10000000000002</v>
          </cell>
          <cell r="F192">
            <v>7.3</v>
          </cell>
          <cell r="G192">
            <v>8.1999999999999993</v>
          </cell>
          <cell r="I192">
            <v>0</v>
          </cell>
          <cell r="J192">
            <v>0</v>
          </cell>
          <cell r="K192">
            <v>0</v>
          </cell>
          <cell r="M192">
            <v>318.10000000000002</v>
          </cell>
          <cell r="N192">
            <v>7.3</v>
          </cell>
          <cell r="O192">
            <v>8.1999999999999993</v>
          </cell>
        </row>
        <row r="194">
          <cell r="E194">
            <v>429.1</v>
          </cell>
          <cell r="G194">
            <v>544.4</v>
          </cell>
          <cell r="I194">
            <v>5</v>
          </cell>
          <cell r="K194">
            <v>10.9</v>
          </cell>
          <cell r="M194">
            <v>434.1</v>
          </cell>
          <cell r="N194">
            <v>0</v>
          </cell>
          <cell r="O194">
            <v>555.29999999999995</v>
          </cell>
        </row>
        <row r="195">
          <cell r="E195">
            <v>29.6</v>
          </cell>
          <cell r="F195">
            <v>17.100000000000001</v>
          </cell>
          <cell r="M195">
            <v>29.6</v>
          </cell>
          <cell r="N195">
            <v>17.100000000000001</v>
          </cell>
          <cell r="O195">
            <v>0</v>
          </cell>
        </row>
        <row r="196">
          <cell r="E196">
            <v>25.3</v>
          </cell>
          <cell r="F196">
            <v>15.6</v>
          </cell>
          <cell r="M196">
            <v>25.3</v>
          </cell>
          <cell r="N196">
            <v>15.6</v>
          </cell>
          <cell r="O196">
            <v>0</v>
          </cell>
        </row>
        <row r="197">
          <cell r="E197">
            <v>71.8</v>
          </cell>
          <cell r="F197">
            <v>45.8</v>
          </cell>
          <cell r="M197">
            <v>71.8</v>
          </cell>
          <cell r="N197">
            <v>45.8</v>
          </cell>
          <cell r="O197">
            <v>0</v>
          </cell>
        </row>
        <row r="198">
          <cell r="E198">
            <v>27.7</v>
          </cell>
          <cell r="F198">
            <v>17.3</v>
          </cell>
          <cell r="M198">
            <v>27.7</v>
          </cell>
          <cell r="N198">
            <v>17.3</v>
          </cell>
          <cell r="O198">
            <v>0</v>
          </cell>
        </row>
        <row r="199">
          <cell r="E199">
            <v>227.7</v>
          </cell>
          <cell r="F199">
            <v>156.6</v>
          </cell>
          <cell r="I199">
            <v>14</v>
          </cell>
          <cell r="M199">
            <v>241.7</v>
          </cell>
          <cell r="N199">
            <v>156.6</v>
          </cell>
          <cell r="O199">
            <v>0</v>
          </cell>
        </row>
        <row r="200">
          <cell r="E200">
            <v>66.5</v>
          </cell>
          <cell r="F200">
            <v>48.2</v>
          </cell>
          <cell r="M200">
            <v>66.5</v>
          </cell>
          <cell r="N200">
            <v>48.2</v>
          </cell>
          <cell r="O200">
            <v>0</v>
          </cell>
        </row>
        <row r="201">
          <cell r="E201">
            <v>49</v>
          </cell>
          <cell r="F201">
            <v>33.299999999999997</v>
          </cell>
          <cell r="M201">
            <v>49</v>
          </cell>
          <cell r="N201">
            <v>33.299999999999997</v>
          </cell>
          <cell r="O201">
            <v>0</v>
          </cell>
        </row>
        <row r="202">
          <cell r="E202">
            <v>33.799999999999997</v>
          </cell>
          <cell r="F202">
            <v>24.7</v>
          </cell>
          <cell r="M202">
            <v>33.799999999999997</v>
          </cell>
          <cell r="N202">
            <v>24.7</v>
          </cell>
          <cell r="O202">
            <v>0</v>
          </cell>
        </row>
        <row r="203">
          <cell r="E203">
            <v>74.5</v>
          </cell>
          <cell r="F203">
            <v>51.4</v>
          </cell>
          <cell r="M203">
            <v>74.5</v>
          </cell>
          <cell r="N203">
            <v>51.4</v>
          </cell>
          <cell r="O203">
            <v>0</v>
          </cell>
        </row>
        <row r="204">
          <cell r="E204">
            <v>38.6</v>
          </cell>
          <cell r="F204">
            <v>27.7</v>
          </cell>
          <cell r="M204">
            <v>38.6</v>
          </cell>
          <cell r="N204">
            <v>27.7</v>
          </cell>
          <cell r="O204">
            <v>0</v>
          </cell>
        </row>
        <row r="205">
          <cell r="E205">
            <v>32.4</v>
          </cell>
          <cell r="F205">
            <v>21.8</v>
          </cell>
          <cell r="M205">
            <v>32.4</v>
          </cell>
          <cell r="N205">
            <v>21.8</v>
          </cell>
          <cell r="O205">
            <v>0</v>
          </cell>
        </row>
        <row r="206">
          <cell r="E206">
            <v>473.6</v>
          </cell>
          <cell r="F206">
            <v>317.60000000000002</v>
          </cell>
          <cell r="M206">
            <v>473.6</v>
          </cell>
          <cell r="N206">
            <v>317.60000000000002</v>
          </cell>
          <cell r="O206">
            <v>0</v>
          </cell>
        </row>
        <row r="207">
          <cell r="E207">
            <v>127.2</v>
          </cell>
          <cell r="F207">
            <v>91.5</v>
          </cell>
          <cell r="M207">
            <v>127.2</v>
          </cell>
          <cell r="N207">
            <v>91.5</v>
          </cell>
          <cell r="O207">
            <v>0</v>
          </cell>
        </row>
        <row r="208">
          <cell r="E208">
            <v>347.6</v>
          </cell>
          <cell r="F208">
            <v>232</v>
          </cell>
          <cell r="M208">
            <v>347.6</v>
          </cell>
          <cell r="N208">
            <v>232</v>
          </cell>
          <cell r="O208">
            <v>0</v>
          </cell>
        </row>
        <row r="209">
          <cell r="E209">
            <v>2054.4</v>
          </cell>
          <cell r="F209">
            <v>1100.5999999999999</v>
          </cell>
          <cell r="G209">
            <v>544.4</v>
          </cell>
          <cell r="I209">
            <v>19</v>
          </cell>
          <cell r="J209">
            <v>0</v>
          </cell>
          <cell r="K209">
            <v>10.9</v>
          </cell>
          <cell r="M209">
            <v>2073.4</v>
          </cell>
          <cell r="N209">
            <v>1100.5999999999999</v>
          </cell>
          <cell r="O209">
            <v>555.29999999999995</v>
          </cell>
        </row>
        <row r="211">
          <cell r="E211">
            <v>1987.4</v>
          </cell>
          <cell r="F211">
            <v>0</v>
          </cell>
          <cell r="G211">
            <v>30</v>
          </cell>
          <cell r="I211">
            <v>-31.5</v>
          </cell>
          <cell r="J211">
            <v>0</v>
          </cell>
          <cell r="K211">
            <v>0</v>
          </cell>
          <cell r="M211">
            <v>1955.9</v>
          </cell>
          <cell r="N211">
            <v>0</v>
          </cell>
          <cell r="O211">
            <v>30</v>
          </cell>
        </row>
        <row r="216">
          <cell r="E216">
            <v>242.2</v>
          </cell>
          <cell r="F216">
            <v>157.5</v>
          </cell>
          <cell r="M216">
            <v>242.2</v>
          </cell>
          <cell r="N216">
            <v>157.5</v>
          </cell>
          <cell r="O216">
            <v>0</v>
          </cell>
        </row>
        <row r="217">
          <cell r="E217">
            <v>439.1</v>
          </cell>
          <cell r="F217">
            <v>321.2</v>
          </cell>
          <cell r="M217">
            <v>439.1</v>
          </cell>
          <cell r="N217">
            <v>321.2</v>
          </cell>
          <cell r="O217">
            <v>0</v>
          </cell>
        </row>
        <row r="218">
          <cell r="E218">
            <v>57.5</v>
          </cell>
          <cell r="F218">
            <v>44</v>
          </cell>
          <cell r="I218">
            <v>-18.7</v>
          </cell>
          <cell r="J218">
            <v>-14.3</v>
          </cell>
          <cell r="M218">
            <v>38.799999999999997</v>
          </cell>
          <cell r="N218">
            <v>29.7</v>
          </cell>
          <cell r="O218">
            <v>0</v>
          </cell>
        </row>
        <row r="219">
          <cell r="E219">
            <v>538.4</v>
          </cell>
          <cell r="F219">
            <v>330.4</v>
          </cell>
          <cell r="M219">
            <v>538.4</v>
          </cell>
          <cell r="N219">
            <v>330.4</v>
          </cell>
          <cell r="O219">
            <v>0</v>
          </cell>
        </row>
        <row r="220">
          <cell r="I220">
            <v>74.599999999999994</v>
          </cell>
          <cell r="J220">
            <v>53.6</v>
          </cell>
          <cell r="M220">
            <v>74.599999999999994</v>
          </cell>
          <cell r="N220">
            <v>53.6</v>
          </cell>
          <cell r="O220">
            <v>0</v>
          </cell>
        </row>
        <row r="221">
          <cell r="E221">
            <v>3264.6</v>
          </cell>
          <cell r="F221">
            <v>853.1</v>
          </cell>
          <cell r="G221">
            <v>30</v>
          </cell>
          <cell r="I221">
            <v>24.399999999999991</v>
          </cell>
          <cell r="J221">
            <v>39.299999999999997</v>
          </cell>
          <cell r="K221">
            <v>0</v>
          </cell>
          <cell r="M221">
            <v>3289</v>
          </cell>
          <cell r="N221">
            <v>892.4</v>
          </cell>
          <cell r="O221">
            <v>30</v>
          </cell>
        </row>
        <row r="227">
          <cell r="Q227">
            <v>4484.5</v>
          </cell>
        </row>
        <row r="228">
          <cell r="Q228">
            <v>0</v>
          </cell>
        </row>
        <row r="229">
          <cell r="Q229">
            <v>63</v>
          </cell>
        </row>
        <row r="230">
          <cell r="Q230">
            <v>917.39999999999986</v>
          </cell>
        </row>
        <row r="231">
          <cell r="Q231">
            <v>1528.1000000000001</v>
          </cell>
        </row>
        <row r="232">
          <cell r="Q232">
            <v>1440.1999999999998</v>
          </cell>
        </row>
        <row r="233">
          <cell r="Q233">
            <v>117.89999999999999</v>
          </cell>
        </row>
        <row r="234">
          <cell r="Q234">
            <v>2707.3999999999996</v>
          </cell>
        </row>
        <row r="235">
          <cell r="Q235">
            <v>6086.300000000002</v>
          </cell>
        </row>
        <row r="236">
          <cell r="Q236">
            <v>3469.9</v>
          </cell>
        </row>
      </sheetData>
      <sheetData sheetId="4">
        <row r="20">
          <cell r="E20">
            <v>352.4</v>
          </cell>
          <cell r="F20">
            <v>222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M20">
            <v>352.4</v>
          </cell>
          <cell r="N20">
            <v>222</v>
          </cell>
          <cell r="O20">
            <v>0</v>
          </cell>
        </row>
        <row r="38">
          <cell r="E38">
            <v>10.700000000000001</v>
          </cell>
          <cell r="F38">
            <v>7.3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10.700000000000001</v>
          </cell>
          <cell r="N38">
            <v>7.3</v>
          </cell>
          <cell r="O38">
            <v>0</v>
          </cell>
        </row>
        <row r="42">
          <cell r="E42">
            <v>10.3</v>
          </cell>
          <cell r="F42">
            <v>7.3000000000000007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10.3</v>
          </cell>
          <cell r="N42">
            <v>7.3000000000000007</v>
          </cell>
          <cell r="O42">
            <v>0</v>
          </cell>
        </row>
        <row r="46">
          <cell r="E46">
            <v>11.5</v>
          </cell>
          <cell r="F46">
            <v>7.9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11.5</v>
          </cell>
          <cell r="N46">
            <v>7.9</v>
          </cell>
          <cell r="O46">
            <v>0</v>
          </cell>
        </row>
        <row r="50">
          <cell r="E50">
            <v>7.8</v>
          </cell>
          <cell r="F50">
            <v>5.4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7.8</v>
          </cell>
          <cell r="N50">
            <v>5.4</v>
          </cell>
          <cell r="O50">
            <v>0</v>
          </cell>
        </row>
        <row r="54">
          <cell r="E54">
            <v>10.7</v>
          </cell>
          <cell r="F54">
            <v>7.5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10.7</v>
          </cell>
          <cell r="N54">
            <v>7.5</v>
          </cell>
          <cell r="O54">
            <v>0</v>
          </cell>
        </row>
        <row r="58">
          <cell r="E58">
            <v>8.6999999999999993</v>
          </cell>
          <cell r="F58">
            <v>5.9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8.6999999999999993</v>
          </cell>
          <cell r="N58">
            <v>5.9</v>
          </cell>
          <cell r="O58">
            <v>0</v>
          </cell>
        </row>
        <row r="62">
          <cell r="E62">
            <v>11.2</v>
          </cell>
          <cell r="F62">
            <v>8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11.2</v>
          </cell>
          <cell r="N62">
            <v>8</v>
          </cell>
          <cell r="O62">
            <v>0</v>
          </cell>
        </row>
        <row r="66">
          <cell r="E66">
            <v>12.9</v>
          </cell>
          <cell r="F66">
            <v>8.4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12.9</v>
          </cell>
          <cell r="N66">
            <v>8.4</v>
          </cell>
          <cell r="O66">
            <v>0</v>
          </cell>
        </row>
        <row r="70">
          <cell r="E70">
            <v>9.4</v>
          </cell>
          <cell r="F70">
            <v>6.7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9.4</v>
          </cell>
          <cell r="N70">
            <v>6.7</v>
          </cell>
          <cell r="O70">
            <v>0</v>
          </cell>
        </row>
        <row r="74">
          <cell r="E74">
            <v>9.5</v>
          </cell>
          <cell r="F74">
            <v>6.6000000000000005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9.5</v>
          </cell>
          <cell r="N74">
            <v>6.6000000000000005</v>
          </cell>
          <cell r="O74">
            <v>0</v>
          </cell>
        </row>
        <row r="78">
          <cell r="E78">
            <v>3.1</v>
          </cell>
          <cell r="F78">
            <v>2.1</v>
          </cell>
          <cell r="M78">
            <v>3.1</v>
          </cell>
          <cell r="N78">
            <v>2.1</v>
          </cell>
          <cell r="O78">
            <v>0</v>
          </cell>
        </row>
        <row r="80">
          <cell r="E80">
            <v>372.8</v>
          </cell>
          <cell r="F80">
            <v>259.10000000000002</v>
          </cell>
          <cell r="I80">
            <v>7.3</v>
          </cell>
          <cell r="J80">
            <v>5.6</v>
          </cell>
          <cell r="K80">
            <v>0</v>
          </cell>
          <cell r="M80">
            <v>380.1</v>
          </cell>
          <cell r="N80">
            <v>264.70000000000005</v>
          </cell>
          <cell r="O80">
            <v>0</v>
          </cell>
        </row>
        <row r="82">
          <cell r="E82">
            <v>831</v>
          </cell>
          <cell r="F82">
            <v>554.20000000000005</v>
          </cell>
          <cell r="G82">
            <v>0</v>
          </cell>
          <cell r="I82">
            <v>7.3</v>
          </cell>
          <cell r="J82">
            <v>5.6</v>
          </cell>
          <cell r="K82">
            <v>0</v>
          </cell>
          <cell r="M82">
            <v>838.3</v>
          </cell>
          <cell r="N82">
            <v>559.80000000000007</v>
          </cell>
          <cell r="O82">
            <v>0</v>
          </cell>
        </row>
        <row r="84">
          <cell r="E84">
            <v>164.60000000000002</v>
          </cell>
          <cell r="F84">
            <v>94.8</v>
          </cell>
          <cell r="G84">
            <v>0</v>
          </cell>
          <cell r="I84">
            <v>3.1</v>
          </cell>
          <cell r="J84">
            <v>2.4</v>
          </cell>
          <cell r="K84">
            <v>0</v>
          </cell>
          <cell r="M84">
            <v>167.7</v>
          </cell>
          <cell r="N84">
            <v>97.199999999999989</v>
          </cell>
          <cell r="O84">
            <v>0</v>
          </cell>
        </row>
        <row r="88">
          <cell r="E88">
            <v>164.60000000000002</v>
          </cell>
          <cell r="F88">
            <v>94.8</v>
          </cell>
          <cell r="G88">
            <v>0</v>
          </cell>
          <cell r="I88">
            <v>3.1</v>
          </cell>
          <cell r="J88">
            <v>2.4</v>
          </cell>
          <cell r="K88">
            <v>0</v>
          </cell>
          <cell r="M88">
            <v>167.7</v>
          </cell>
          <cell r="N88">
            <v>97.199999999999989</v>
          </cell>
          <cell r="O88">
            <v>0</v>
          </cell>
        </row>
        <row r="90">
          <cell r="E90">
            <v>193.9</v>
          </cell>
          <cell r="G90">
            <v>4.0999999999999996</v>
          </cell>
          <cell r="M90">
            <v>193.9</v>
          </cell>
          <cell r="N90">
            <v>0</v>
          </cell>
          <cell r="O90">
            <v>4.0999999999999996</v>
          </cell>
        </row>
        <row r="92">
          <cell r="E92">
            <v>10.3</v>
          </cell>
          <cell r="F92">
            <v>7.7</v>
          </cell>
          <cell r="M92">
            <v>10.3</v>
          </cell>
          <cell r="N92">
            <v>7.7</v>
          </cell>
          <cell r="O92">
            <v>0</v>
          </cell>
        </row>
        <row r="94">
          <cell r="E94">
            <v>12</v>
          </cell>
          <cell r="F94">
            <v>9</v>
          </cell>
          <cell r="M94">
            <v>12</v>
          </cell>
          <cell r="N94">
            <v>9</v>
          </cell>
          <cell r="O94">
            <v>0</v>
          </cell>
        </row>
        <row r="96">
          <cell r="E96">
            <v>16</v>
          </cell>
          <cell r="F96">
            <v>12</v>
          </cell>
          <cell r="I96">
            <v>1.5</v>
          </cell>
          <cell r="J96">
            <v>1.1000000000000001</v>
          </cell>
          <cell r="M96">
            <v>17.5</v>
          </cell>
          <cell r="N96">
            <v>13.1</v>
          </cell>
          <cell r="O96">
            <v>0</v>
          </cell>
        </row>
        <row r="98">
          <cell r="E98">
            <v>12</v>
          </cell>
          <cell r="F98">
            <v>9</v>
          </cell>
          <cell r="M98">
            <v>12</v>
          </cell>
          <cell r="N98">
            <v>9</v>
          </cell>
          <cell r="O98">
            <v>0</v>
          </cell>
        </row>
        <row r="100">
          <cell r="E100">
            <v>16</v>
          </cell>
          <cell r="F100">
            <v>12</v>
          </cell>
          <cell r="I100">
            <v>-1.5</v>
          </cell>
          <cell r="J100">
            <v>-1.1000000000000001</v>
          </cell>
          <cell r="M100">
            <v>14.5</v>
          </cell>
          <cell r="N100">
            <v>10.9</v>
          </cell>
          <cell r="O100">
            <v>0</v>
          </cell>
        </row>
        <row r="102">
          <cell r="E102">
            <v>13.5</v>
          </cell>
          <cell r="F102">
            <v>10.199999999999999</v>
          </cell>
          <cell r="M102">
            <v>13.5</v>
          </cell>
          <cell r="N102">
            <v>10.199999999999999</v>
          </cell>
          <cell r="O102">
            <v>0</v>
          </cell>
        </row>
        <row r="104">
          <cell r="E104">
            <v>13.5</v>
          </cell>
          <cell r="F104">
            <v>10.199999999999999</v>
          </cell>
          <cell r="M104">
            <v>13.5</v>
          </cell>
          <cell r="N104">
            <v>10.199999999999999</v>
          </cell>
          <cell r="O104">
            <v>0</v>
          </cell>
        </row>
        <row r="106">
          <cell r="E106">
            <v>26.2</v>
          </cell>
          <cell r="F106">
            <v>19.7</v>
          </cell>
          <cell r="M106">
            <v>26.2</v>
          </cell>
          <cell r="N106">
            <v>19.7</v>
          </cell>
          <cell r="O106">
            <v>0</v>
          </cell>
        </row>
        <row r="108">
          <cell r="E108">
            <v>12</v>
          </cell>
          <cell r="F108">
            <v>9</v>
          </cell>
          <cell r="M108">
            <v>12</v>
          </cell>
          <cell r="N108">
            <v>9</v>
          </cell>
          <cell r="O108">
            <v>0</v>
          </cell>
        </row>
        <row r="110">
          <cell r="E110">
            <v>9</v>
          </cell>
          <cell r="F110">
            <v>6.7</v>
          </cell>
          <cell r="M110">
            <v>9</v>
          </cell>
          <cell r="N110">
            <v>6.7</v>
          </cell>
          <cell r="O110">
            <v>0</v>
          </cell>
        </row>
        <row r="112">
          <cell r="E112">
            <v>77.7</v>
          </cell>
          <cell r="F112">
            <v>52</v>
          </cell>
          <cell r="M112">
            <v>77.7</v>
          </cell>
          <cell r="N112">
            <v>52</v>
          </cell>
          <cell r="O112">
            <v>0</v>
          </cell>
        </row>
        <row r="114">
          <cell r="E114">
            <v>412.1</v>
          </cell>
          <cell r="F114">
            <v>157.5</v>
          </cell>
          <cell r="G114">
            <v>4.0999999999999996</v>
          </cell>
          <cell r="I114">
            <v>0</v>
          </cell>
          <cell r="J114">
            <v>0</v>
          </cell>
          <cell r="K114">
            <v>0</v>
          </cell>
          <cell r="M114">
            <v>412.1</v>
          </cell>
          <cell r="N114">
            <v>157.5</v>
          </cell>
          <cell r="O114">
            <v>4.0999999999999996</v>
          </cell>
        </row>
        <row r="116">
          <cell r="E116">
            <v>919</v>
          </cell>
          <cell r="F116">
            <v>2.7</v>
          </cell>
          <cell r="G116">
            <v>0</v>
          </cell>
          <cell r="I116">
            <v>0</v>
          </cell>
          <cell r="J116">
            <v>0</v>
          </cell>
          <cell r="K116">
            <v>0</v>
          </cell>
          <cell r="M116">
            <v>919</v>
          </cell>
          <cell r="N116">
            <v>2.7</v>
          </cell>
          <cell r="O116">
            <v>0</v>
          </cell>
        </row>
        <row r="123">
          <cell r="E123">
            <v>185.9</v>
          </cell>
          <cell r="F123">
            <v>139.6</v>
          </cell>
          <cell r="M123">
            <v>185.9</v>
          </cell>
          <cell r="N123">
            <v>139.6</v>
          </cell>
          <cell r="O123">
            <v>0</v>
          </cell>
        </row>
        <row r="125">
          <cell r="E125">
            <v>1104.9000000000001</v>
          </cell>
          <cell r="F125">
            <v>142.29999999999998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1104.9000000000001</v>
          </cell>
          <cell r="N125">
            <v>142.29999999999998</v>
          </cell>
          <cell r="O125">
            <v>0</v>
          </cell>
        </row>
        <row r="150">
          <cell r="Q150">
            <v>197.1</v>
          </cell>
        </row>
        <row r="151">
          <cell r="Q151">
            <v>24.299999999999997</v>
          </cell>
        </row>
        <row r="152">
          <cell r="Q152">
            <v>380.1</v>
          </cell>
        </row>
        <row r="153">
          <cell r="Q153">
            <v>622.80000000000007</v>
          </cell>
        </row>
        <row r="154">
          <cell r="Q154">
            <v>0</v>
          </cell>
        </row>
        <row r="155">
          <cell r="Q155">
            <v>0</v>
          </cell>
        </row>
        <row r="156">
          <cell r="Q156">
            <v>171.89999999999998</v>
          </cell>
        </row>
        <row r="157">
          <cell r="Q157">
            <v>0</v>
          </cell>
        </row>
        <row r="158">
          <cell r="Q158">
            <v>0</v>
          </cell>
        </row>
        <row r="159">
          <cell r="Q159">
            <v>1130.9000000000001</v>
          </cell>
        </row>
      </sheetData>
      <sheetData sheetId="5">
        <row r="14">
          <cell r="E14">
            <v>886</v>
          </cell>
          <cell r="F14">
            <v>639.5</v>
          </cell>
          <cell r="G14">
            <v>0</v>
          </cell>
          <cell r="I14">
            <v>48.9</v>
          </cell>
          <cell r="J14">
            <v>37.5</v>
          </cell>
          <cell r="K14">
            <v>0</v>
          </cell>
          <cell r="M14">
            <v>934.9</v>
          </cell>
          <cell r="N14">
            <v>677</v>
          </cell>
          <cell r="O14">
            <v>0</v>
          </cell>
        </row>
        <row r="17">
          <cell r="E17">
            <v>419.2</v>
          </cell>
          <cell r="F17">
            <v>312.8</v>
          </cell>
          <cell r="M17">
            <v>419.2</v>
          </cell>
          <cell r="N17">
            <v>312.8</v>
          </cell>
          <cell r="O17">
            <v>0</v>
          </cell>
        </row>
        <row r="18">
          <cell r="E18">
            <v>505.1</v>
          </cell>
          <cell r="F18">
            <v>375.6</v>
          </cell>
          <cell r="M18">
            <v>505.1</v>
          </cell>
          <cell r="N18">
            <v>375.6</v>
          </cell>
          <cell r="O18">
            <v>0</v>
          </cell>
        </row>
        <row r="19">
          <cell r="E19">
            <v>725.5</v>
          </cell>
          <cell r="F19">
            <v>540</v>
          </cell>
          <cell r="M19">
            <v>725.5</v>
          </cell>
          <cell r="N19">
            <v>540</v>
          </cell>
          <cell r="O19">
            <v>0</v>
          </cell>
        </row>
        <row r="20">
          <cell r="E20">
            <v>390.1</v>
          </cell>
          <cell r="F20">
            <v>291.10000000000002</v>
          </cell>
          <cell r="M20">
            <v>390.1</v>
          </cell>
          <cell r="N20">
            <v>291.10000000000002</v>
          </cell>
          <cell r="O20">
            <v>0</v>
          </cell>
        </row>
        <row r="21">
          <cell r="E21">
            <v>305.7</v>
          </cell>
          <cell r="F21">
            <v>228.1</v>
          </cell>
          <cell r="M21">
            <v>305.7</v>
          </cell>
          <cell r="N21">
            <v>228.1</v>
          </cell>
          <cell r="O21">
            <v>0</v>
          </cell>
          <cell r="Q21">
            <v>11.8</v>
          </cell>
        </row>
        <row r="22">
          <cell r="E22">
            <v>395.7</v>
          </cell>
          <cell r="F22">
            <v>295.60000000000002</v>
          </cell>
          <cell r="M22">
            <v>395.7</v>
          </cell>
          <cell r="N22">
            <v>295.60000000000002</v>
          </cell>
          <cell r="O22">
            <v>0</v>
          </cell>
          <cell r="Q22">
            <v>9000.0999999999985</v>
          </cell>
        </row>
        <row r="23">
          <cell r="E23">
            <v>444.4</v>
          </cell>
          <cell r="F23">
            <v>330</v>
          </cell>
          <cell r="M23">
            <v>444.4</v>
          </cell>
          <cell r="N23">
            <v>330</v>
          </cell>
          <cell r="O23">
            <v>0</v>
          </cell>
        </row>
        <row r="24">
          <cell r="E24">
            <v>588.29999999999995</v>
          </cell>
          <cell r="F24">
            <v>435.9</v>
          </cell>
          <cell r="M24">
            <v>588.29999999999995</v>
          </cell>
          <cell r="N24">
            <v>435.9</v>
          </cell>
          <cell r="O24">
            <v>0</v>
          </cell>
        </row>
        <row r="25">
          <cell r="E25">
            <v>492.3</v>
          </cell>
          <cell r="F25">
            <v>364</v>
          </cell>
          <cell r="M25">
            <v>492.3</v>
          </cell>
          <cell r="N25">
            <v>364</v>
          </cell>
          <cell r="O25">
            <v>0</v>
          </cell>
        </row>
        <row r="26">
          <cell r="E26">
            <v>564.5</v>
          </cell>
          <cell r="F26">
            <v>417</v>
          </cell>
          <cell r="M26">
            <v>564.5</v>
          </cell>
          <cell r="N26">
            <v>417</v>
          </cell>
          <cell r="O26">
            <v>0</v>
          </cell>
        </row>
        <row r="27">
          <cell r="E27">
            <v>159.19999999999999</v>
          </cell>
          <cell r="F27">
            <v>119.8</v>
          </cell>
          <cell r="M27">
            <v>159.19999999999999</v>
          </cell>
          <cell r="N27">
            <v>119.8</v>
          </cell>
          <cell r="O27">
            <v>0</v>
          </cell>
        </row>
        <row r="28">
          <cell r="E28">
            <v>159.30000000000001</v>
          </cell>
          <cell r="F28">
            <v>119.7</v>
          </cell>
          <cell r="M28">
            <v>159.30000000000001</v>
          </cell>
          <cell r="N28">
            <v>119.7</v>
          </cell>
          <cell r="O28">
            <v>0</v>
          </cell>
        </row>
        <row r="29">
          <cell r="E29">
            <v>160.30000000000001</v>
          </cell>
          <cell r="F29">
            <v>120.5</v>
          </cell>
          <cell r="M29">
            <v>160.30000000000001</v>
          </cell>
          <cell r="N29">
            <v>120.5</v>
          </cell>
          <cell r="O29">
            <v>0</v>
          </cell>
        </row>
        <row r="30">
          <cell r="E30">
            <v>278.7</v>
          </cell>
          <cell r="F30">
            <v>208.7</v>
          </cell>
          <cell r="M30">
            <v>278.7</v>
          </cell>
          <cell r="N30">
            <v>208.7</v>
          </cell>
          <cell r="O30">
            <v>0</v>
          </cell>
        </row>
        <row r="31">
          <cell r="E31">
            <v>110.6</v>
          </cell>
          <cell r="F31">
            <v>83.4</v>
          </cell>
          <cell r="M31">
            <v>110.6</v>
          </cell>
          <cell r="N31">
            <v>83.4</v>
          </cell>
          <cell r="O31">
            <v>0</v>
          </cell>
        </row>
        <row r="32">
          <cell r="E32">
            <v>237.2</v>
          </cell>
          <cell r="F32">
            <v>177.6</v>
          </cell>
          <cell r="M32">
            <v>237.2</v>
          </cell>
          <cell r="N32">
            <v>177.6</v>
          </cell>
          <cell r="O32">
            <v>0</v>
          </cell>
        </row>
        <row r="33">
          <cell r="E33">
            <v>173.7</v>
          </cell>
          <cell r="F33">
            <v>130.5</v>
          </cell>
          <cell r="M33">
            <v>173.7</v>
          </cell>
          <cell r="N33">
            <v>130.5</v>
          </cell>
          <cell r="O33">
            <v>0</v>
          </cell>
        </row>
        <row r="34">
          <cell r="E34">
            <v>186.7</v>
          </cell>
          <cell r="F34">
            <v>137</v>
          </cell>
          <cell r="M34">
            <v>186.7</v>
          </cell>
          <cell r="N34">
            <v>137</v>
          </cell>
          <cell r="O34">
            <v>0</v>
          </cell>
        </row>
        <row r="35">
          <cell r="E35">
            <v>100.7</v>
          </cell>
          <cell r="F35">
            <v>75.2</v>
          </cell>
          <cell r="M35">
            <v>100.7</v>
          </cell>
          <cell r="N35">
            <v>75.2</v>
          </cell>
          <cell r="O35">
            <v>0</v>
          </cell>
        </row>
        <row r="36">
          <cell r="E36">
            <v>98.2</v>
          </cell>
          <cell r="F36">
            <v>73.099999999999994</v>
          </cell>
          <cell r="M36">
            <v>98.2</v>
          </cell>
          <cell r="N36">
            <v>73.099999999999994</v>
          </cell>
          <cell r="O36">
            <v>0</v>
          </cell>
        </row>
        <row r="37">
          <cell r="E37">
            <v>80.2</v>
          </cell>
          <cell r="F37">
            <v>60.1</v>
          </cell>
          <cell r="M37">
            <v>80.2</v>
          </cell>
          <cell r="N37">
            <v>60.1</v>
          </cell>
          <cell r="O37">
            <v>0</v>
          </cell>
        </row>
        <row r="38">
          <cell r="E38">
            <v>174.1</v>
          </cell>
          <cell r="F38">
            <v>127.4</v>
          </cell>
          <cell r="M38">
            <v>174.1</v>
          </cell>
          <cell r="N38">
            <v>127.4</v>
          </cell>
          <cell r="O38">
            <v>0</v>
          </cell>
        </row>
        <row r="39">
          <cell r="E39">
            <v>96.1</v>
          </cell>
          <cell r="F39">
            <v>70.3</v>
          </cell>
          <cell r="M39">
            <v>96.1</v>
          </cell>
          <cell r="N39">
            <v>70.3</v>
          </cell>
          <cell r="O39">
            <v>0</v>
          </cell>
        </row>
        <row r="40">
          <cell r="E40">
            <v>106</v>
          </cell>
          <cell r="F40">
            <v>77.8</v>
          </cell>
          <cell r="M40">
            <v>106</v>
          </cell>
          <cell r="N40">
            <v>77.8</v>
          </cell>
          <cell r="O40">
            <v>0</v>
          </cell>
        </row>
        <row r="41">
          <cell r="E41">
            <v>189.7</v>
          </cell>
          <cell r="F41">
            <v>138.6</v>
          </cell>
          <cell r="M41">
            <v>189.7</v>
          </cell>
          <cell r="N41">
            <v>138.6</v>
          </cell>
          <cell r="O41">
            <v>0</v>
          </cell>
        </row>
        <row r="42">
          <cell r="E42">
            <v>109.5</v>
          </cell>
          <cell r="F42">
            <v>80.599999999999994</v>
          </cell>
          <cell r="M42">
            <v>109.5</v>
          </cell>
          <cell r="N42">
            <v>80.599999999999994</v>
          </cell>
          <cell r="O42">
            <v>0</v>
          </cell>
        </row>
        <row r="43">
          <cell r="E43">
            <v>165.6</v>
          </cell>
          <cell r="F43">
            <v>120.8</v>
          </cell>
          <cell r="M43">
            <v>165.6</v>
          </cell>
          <cell r="N43">
            <v>120.8</v>
          </cell>
          <cell r="O43">
            <v>0</v>
          </cell>
        </row>
        <row r="44">
          <cell r="E44">
            <v>40.9</v>
          </cell>
          <cell r="F44">
            <v>30.4</v>
          </cell>
          <cell r="M44">
            <v>40.9</v>
          </cell>
          <cell r="N44">
            <v>30.4</v>
          </cell>
          <cell r="O44">
            <v>0</v>
          </cell>
        </row>
        <row r="45">
          <cell r="E45">
            <v>49.4</v>
          </cell>
          <cell r="F45">
            <v>36.299999999999997</v>
          </cell>
          <cell r="M45">
            <v>49.4</v>
          </cell>
          <cell r="N45">
            <v>36.299999999999997</v>
          </cell>
          <cell r="O45">
            <v>0</v>
          </cell>
        </row>
        <row r="46">
          <cell r="E46">
            <v>0.9</v>
          </cell>
          <cell r="F46">
            <v>0.7</v>
          </cell>
          <cell r="M46">
            <v>0.9</v>
          </cell>
          <cell r="N46">
            <v>0.7</v>
          </cell>
          <cell r="O46">
            <v>0</v>
          </cell>
        </row>
        <row r="47">
          <cell r="E47">
            <v>7.7</v>
          </cell>
          <cell r="F47">
            <v>5.9</v>
          </cell>
          <cell r="M47">
            <v>7.7</v>
          </cell>
          <cell r="N47">
            <v>5.9</v>
          </cell>
          <cell r="O47">
            <v>0</v>
          </cell>
        </row>
        <row r="48">
          <cell r="E48">
            <v>2.2999999999999998</v>
          </cell>
          <cell r="F48">
            <v>1.8</v>
          </cell>
          <cell r="M48">
            <v>2.2999999999999998</v>
          </cell>
          <cell r="N48">
            <v>1.8</v>
          </cell>
          <cell r="O48">
            <v>0</v>
          </cell>
        </row>
        <row r="49">
          <cell r="E49">
            <v>89.6</v>
          </cell>
          <cell r="F49">
            <v>68.5</v>
          </cell>
          <cell r="M49">
            <v>89.6</v>
          </cell>
          <cell r="N49">
            <v>68.5</v>
          </cell>
          <cell r="O49">
            <v>0</v>
          </cell>
        </row>
        <row r="50">
          <cell r="E50">
            <v>291.5</v>
          </cell>
          <cell r="F50">
            <v>220.8</v>
          </cell>
          <cell r="I50">
            <v>-128.30000000000001</v>
          </cell>
          <cell r="J50">
            <v>-96.4</v>
          </cell>
          <cell r="M50">
            <v>163.19999999999999</v>
          </cell>
          <cell r="N50">
            <v>124.4</v>
          </cell>
          <cell r="O50">
            <v>0</v>
          </cell>
        </row>
        <row r="51">
          <cell r="E51">
            <v>218.9</v>
          </cell>
          <cell r="F51">
            <v>165.8</v>
          </cell>
          <cell r="I51">
            <v>79.400000000000006</v>
          </cell>
          <cell r="J51">
            <v>58.9</v>
          </cell>
          <cell r="M51">
            <v>298.3</v>
          </cell>
          <cell r="N51">
            <v>224.70000000000002</v>
          </cell>
          <cell r="O51">
            <v>0</v>
          </cell>
        </row>
        <row r="52">
          <cell r="E52">
            <v>8.1</v>
          </cell>
          <cell r="F52">
            <v>6.2</v>
          </cell>
          <cell r="M52">
            <v>8.1</v>
          </cell>
          <cell r="N52">
            <v>6.2</v>
          </cell>
          <cell r="O52">
            <v>0</v>
          </cell>
        </row>
        <row r="53">
          <cell r="E53">
            <v>9011.9</v>
          </cell>
          <cell r="F53">
            <v>6687.1000000000013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M53">
            <v>9011.9</v>
          </cell>
          <cell r="N53">
            <v>6687.1</v>
          </cell>
          <cell r="O53">
            <v>0</v>
          </cell>
        </row>
      </sheetData>
      <sheetData sheetId="6">
        <row r="20">
          <cell r="E20">
            <v>12.4</v>
          </cell>
          <cell r="F20">
            <v>9.5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M20">
            <v>12.4</v>
          </cell>
          <cell r="N20">
            <v>9.5</v>
          </cell>
          <cell r="O20">
            <v>0</v>
          </cell>
        </row>
        <row r="25">
          <cell r="E25">
            <v>1</v>
          </cell>
          <cell r="F25">
            <v>0.79999999999999993</v>
          </cell>
          <cell r="G25">
            <v>0</v>
          </cell>
          <cell r="K25">
            <v>0</v>
          </cell>
          <cell r="M25">
            <v>1</v>
          </cell>
          <cell r="N25">
            <v>0.79999999999999993</v>
          </cell>
          <cell r="O25">
            <v>0</v>
          </cell>
        </row>
        <row r="29">
          <cell r="E29">
            <v>1.6</v>
          </cell>
          <cell r="F29">
            <v>1.2000000000000002</v>
          </cell>
          <cell r="G29">
            <v>0</v>
          </cell>
          <cell r="I29">
            <v>0</v>
          </cell>
          <cell r="J29">
            <v>0</v>
          </cell>
          <cell r="K29">
            <v>0</v>
          </cell>
          <cell r="M29">
            <v>1.6</v>
          </cell>
          <cell r="N29">
            <v>1.2000000000000002</v>
          </cell>
          <cell r="O29">
            <v>0</v>
          </cell>
        </row>
        <row r="33">
          <cell r="E33">
            <v>2.7</v>
          </cell>
          <cell r="F33">
            <v>2.1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  <cell r="M33">
            <v>2.7</v>
          </cell>
          <cell r="N33">
            <v>2.1</v>
          </cell>
          <cell r="O33">
            <v>0</v>
          </cell>
        </row>
        <row r="38">
          <cell r="E38">
            <v>3.0000000000000004</v>
          </cell>
          <cell r="F38">
            <v>2.3000000000000003</v>
          </cell>
          <cell r="G38">
            <v>0</v>
          </cell>
          <cell r="I38">
            <v>0</v>
          </cell>
          <cell r="J38">
            <v>0</v>
          </cell>
          <cell r="K38">
            <v>0</v>
          </cell>
          <cell r="M38">
            <v>3.0000000000000004</v>
          </cell>
          <cell r="N38">
            <v>2.3000000000000003</v>
          </cell>
          <cell r="O38">
            <v>0</v>
          </cell>
        </row>
        <row r="42">
          <cell r="E42">
            <v>0.79999999999999993</v>
          </cell>
          <cell r="F42">
            <v>0.6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0.79999999999999993</v>
          </cell>
          <cell r="N42">
            <v>0.6</v>
          </cell>
          <cell r="O42">
            <v>0</v>
          </cell>
        </row>
        <row r="46">
          <cell r="E46">
            <v>0.79999999999999993</v>
          </cell>
          <cell r="F46">
            <v>0.6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0.79999999999999993</v>
          </cell>
          <cell r="N46">
            <v>0.6</v>
          </cell>
          <cell r="O46">
            <v>0</v>
          </cell>
        </row>
        <row r="50">
          <cell r="E50">
            <v>1.6</v>
          </cell>
          <cell r="F50">
            <v>1.3000000000000003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1.6</v>
          </cell>
          <cell r="N50">
            <v>1.3000000000000003</v>
          </cell>
          <cell r="O50">
            <v>0</v>
          </cell>
        </row>
        <row r="54">
          <cell r="E54">
            <v>3.3</v>
          </cell>
          <cell r="F54">
            <v>2.5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3.3</v>
          </cell>
          <cell r="N54">
            <v>2.5</v>
          </cell>
          <cell r="O54">
            <v>0</v>
          </cell>
        </row>
        <row r="58">
          <cell r="E58">
            <v>1</v>
          </cell>
          <cell r="F58">
            <v>0.79999999999999993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1</v>
          </cell>
          <cell r="N58">
            <v>0.79999999999999993</v>
          </cell>
          <cell r="O58">
            <v>0</v>
          </cell>
        </row>
        <row r="62">
          <cell r="E62">
            <v>0.89999999999999991</v>
          </cell>
          <cell r="F62">
            <v>0.7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0.89999999999999991</v>
          </cell>
          <cell r="N62">
            <v>0.7</v>
          </cell>
          <cell r="O62">
            <v>0</v>
          </cell>
        </row>
        <row r="66">
          <cell r="E66">
            <v>1.1000000000000001</v>
          </cell>
          <cell r="F66">
            <v>0.8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1.1000000000000001</v>
          </cell>
          <cell r="N66">
            <v>0.8</v>
          </cell>
          <cell r="O66">
            <v>0</v>
          </cell>
        </row>
        <row r="70">
          <cell r="E70">
            <v>30.200000000000003</v>
          </cell>
          <cell r="F70">
            <v>23.200000000000003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30.200000000000003</v>
          </cell>
          <cell r="N70">
            <v>23.200000000000003</v>
          </cell>
          <cell r="O70">
            <v>0</v>
          </cell>
        </row>
        <row r="72">
          <cell r="E72">
            <v>809</v>
          </cell>
          <cell r="F72">
            <v>0</v>
          </cell>
          <cell r="G72">
            <v>809.7</v>
          </cell>
          <cell r="I72">
            <v>0.6</v>
          </cell>
          <cell r="J72">
            <v>0.5</v>
          </cell>
          <cell r="K72">
            <v>413.4</v>
          </cell>
          <cell r="M72">
            <v>809.6</v>
          </cell>
          <cell r="N72">
            <v>0.5</v>
          </cell>
          <cell r="O72">
            <v>1223.1000000000001</v>
          </cell>
        </row>
        <row r="77">
          <cell r="E77">
            <v>809</v>
          </cell>
          <cell r="F77">
            <v>0</v>
          </cell>
          <cell r="G77">
            <v>809.7</v>
          </cell>
          <cell r="I77">
            <v>0.6</v>
          </cell>
          <cell r="J77">
            <v>0.5</v>
          </cell>
          <cell r="K77">
            <v>413.4</v>
          </cell>
          <cell r="M77">
            <v>809.6</v>
          </cell>
          <cell r="N77">
            <v>0.5</v>
          </cell>
          <cell r="O77">
            <v>1223.1000000000001</v>
          </cell>
        </row>
        <row r="79">
          <cell r="G79">
            <v>125</v>
          </cell>
          <cell r="K79">
            <v>-6</v>
          </cell>
          <cell r="M79">
            <v>0</v>
          </cell>
          <cell r="N79">
            <v>0</v>
          </cell>
          <cell r="O79">
            <v>119</v>
          </cell>
        </row>
        <row r="83">
          <cell r="E83">
            <v>1.6</v>
          </cell>
          <cell r="F83">
            <v>1.2</v>
          </cell>
          <cell r="G83">
            <v>0</v>
          </cell>
          <cell r="K83">
            <v>0</v>
          </cell>
          <cell r="M83">
            <v>1.6</v>
          </cell>
          <cell r="N83">
            <v>1.2</v>
          </cell>
          <cell r="O83">
            <v>0</v>
          </cell>
        </row>
        <row r="87">
          <cell r="E87">
            <v>1.6</v>
          </cell>
          <cell r="F87">
            <v>1.2</v>
          </cell>
          <cell r="G87">
            <v>125</v>
          </cell>
          <cell r="I87">
            <v>0</v>
          </cell>
          <cell r="J87">
            <v>0</v>
          </cell>
          <cell r="K87">
            <v>-6</v>
          </cell>
          <cell r="M87">
            <v>1.6</v>
          </cell>
          <cell r="N87">
            <v>1.2</v>
          </cell>
          <cell r="O87">
            <v>119</v>
          </cell>
        </row>
        <row r="89">
          <cell r="E89">
            <v>156.30000000000001</v>
          </cell>
          <cell r="F89">
            <v>16.600000000000001</v>
          </cell>
          <cell r="G89">
            <v>730</v>
          </cell>
          <cell r="I89">
            <v>0</v>
          </cell>
          <cell r="J89">
            <v>0</v>
          </cell>
          <cell r="K89">
            <v>76.599999999999994</v>
          </cell>
          <cell r="M89">
            <v>156.30000000000001</v>
          </cell>
          <cell r="N89">
            <v>16.600000000000001</v>
          </cell>
          <cell r="O89">
            <v>806.6</v>
          </cell>
        </row>
        <row r="96">
          <cell r="E96">
            <v>12.6</v>
          </cell>
          <cell r="F96">
            <v>9.6000000000000014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  <cell r="M96">
            <v>12.6</v>
          </cell>
          <cell r="N96">
            <v>9.6000000000000014</v>
          </cell>
          <cell r="O96">
            <v>0</v>
          </cell>
        </row>
        <row r="100">
          <cell r="E100">
            <v>15.7</v>
          </cell>
          <cell r="F100">
            <v>12.100000000000001</v>
          </cell>
          <cell r="G100">
            <v>0</v>
          </cell>
          <cell r="I100">
            <v>0</v>
          </cell>
          <cell r="J100">
            <v>0</v>
          </cell>
          <cell r="K100">
            <v>0</v>
          </cell>
          <cell r="M100">
            <v>15.7</v>
          </cell>
          <cell r="N100">
            <v>12.100000000000001</v>
          </cell>
          <cell r="O100">
            <v>0</v>
          </cell>
        </row>
        <row r="105">
          <cell r="E105">
            <v>21.4</v>
          </cell>
          <cell r="F105">
            <v>16.400000000000002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21.4</v>
          </cell>
          <cell r="N105">
            <v>16.400000000000002</v>
          </cell>
          <cell r="O105">
            <v>0</v>
          </cell>
        </row>
        <row r="110">
          <cell r="E110">
            <v>11.9</v>
          </cell>
          <cell r="F110">
            <v>9.1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11.9</v>
          </cell>
          <cell r="N110">
            <v>9.1</v>
          </cell>
          <cell r="O110">
            <v>0</v>
          </cell>
        </row>
        <row r="114">
          <cell r="E114">
            <v>7.4</v>
          </cell>
          <cell r="F114">
            <v>5.7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7.4</v>
          </cell>
          <cell r="N114">
            <v>5.7</v>
          </cell>
          <cell r="O114">
            <v>0</v>
          </cell>
        </row>
        <row r="118">
          <cell r="E118">
            <v>16</v>
          </cell>
          <cell r="F118">
            <v>12.2</v>
          </cell>
          <cell r="G118">
            <v>0</v>
          </cell>
          <cell r="I118">
            <v>0</v>
          </cell>
          <cell r="J118">
            <v>0</v>
          </cell>
          <cell r="K118">
            <v>0</v>
          </cell>
          <cell r="M118">
            <v>16</v>
          </cell>
          <cell r="N118">
            <v>12.2</v>
          </cell>
          <cell r="O118">
            <v>0</v>
          </cell>
        </row>
        <row r="123">
          <cell r="E123">
            <v>13.5</v>
          </cell>
          <cell r="F123">
            <v>10.3</v>
          </cell>
          <cell r="G123">
            <v>0</v>
          </cell>
          <cell r="I123">
            <v>0</v>
          </cell>
          <cell r="J123">
            <v>0</v>
          </cell>
          <cell r="K123">
            <v>0</v>
          </cell>
          <cell r="M123">
            <v>13.5</v>
          </cell>
          <cell r="N123">
            <v>10.3</v>
          </cell>
          <cell r="O123">
            <v>0</v>
          </cell>
        </row>
        <row r="127">
          <cell r="E127">
            <v>20</v>
          </cell>
          <cell r="F127">
            <v>15.3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20</v>
          </cell>
          <cell r="N127">
            <v>15.3</v>
          </cell>
          <cell r="O127">
            <v>0</v>
          </cell>
        </row>
        <row r="132">
          <cell r="E132">
            <v>12.9</v>
          </cell>
          <cell r="F132">
            <v>9.9</v>
          </cell>
          <cell r="G132">
            <v>0</v>
          </cell>
          <cell r="I132">
            <v>0</v>
          </cell>
          <cell r="J132">
            <v>0</v>
          </cell>
          <cell r="K132">
            <v>0</v>
          </cell>
          <cell r="M132">
            <v>12.9</v>
          </cell>
          <cell r="N132">
            <v>9.9</v>
          </cell>
          <cell r="O132">
            <v>0</v>
          </cell>
        </row>
        <row r="136">
          <cell r="E136">
            <v>19.8</v>
          </cell>
          <cell r="F136">
            <v>15.2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  <cell r="M136">
            <v>19.8</v>
          </cell>
          <cell r="N136">
            <v>15.2</v>
          </cell>
          <cell r="O136">
            <v>0</v>
          </cell>
        </row>
        <row r="141">
          <cell r="E141">
            <v>5.6</v>
          </cell>
          <cell r="F141">
            <v>4.3</v>
          </cell>
          <cell r="G141">
            <v>0</v>
          </cell>
          <cell r="I141">
            <v>0</v>
          </cell>
          <cell r="J141">
            <v>0</v>
          </cell>
          <cell r="K141">
            <v>0</v>
          </cell>
          <cell r="M141">
            <v>5.6</v>
          </cell>
          <cell r="N141">
            <v>4.3</v>
          </cell>
          <cell r="O141">
            <v>0</v>
          </cell>
        </row>
        <row r="145">
          <cell r="E145">
            <v>6.1</v>
          </cell>
          <cell r="F145">
            <v>4.6999999999999993</v>
          </cell>
          <cell r="G145">
            <v>0</v>
          </cell>
          <cell r="I145">
            <v>0</v>
          </cell>
          <cell r="J145">
            <v>0</v>
          </cell>
          <cell r="K145">
            <v>0</v>
          </cell>
          <cell r="M145">
            <v>6.1</v>
          </cell>
          <cell r="N145">
            <v>4.6999999999999993</v>
          </cell>
          <cell r="O145">
            <v>0</v>
          </cell>
        </row>
        <row r="149">
          <cell r="E149">
            <v>5</v>
          </cell>
          <cell r="F149">
            <v>3.9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5</v>
          </cell>
          <cell r="N149">
            <v>3.9</v>
          </cell>
          <cell r="O149">
            <v>0</v>
          </cell>
        </row>
        <row r="153">
          <cell r="E153">
            <v>9.1</v>
          </cell>
          <cell r="F153">
            <v>6.9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9.1</v>
          </cell>
          <cell r="N153">
            <v>6.9</v>
          </cell>
          <cell r="O153">
            <v>0</v>
          </cell>
        </row>
        <row r="157">
          <cell r="E157">
            <v>4.2</v>
          </cell>
          <cell r="F157">
            <v>3.2</v>
          </cell>
          <cell r="G157">
            <v>0</v>
          </cell>
          <cell r="I157">
            <v>0</v>
          </cell>
          <cell r="J157">
            <v>0</v>
          </cell>
          <cell r="K157">
            <v>0</v>
          </cell>
          <cell r="M157">
            <v>4.2</v>
          </cell>
          <cell r="N157">
            <v>3.2</v>
          </cell>
          <cell r="O157">
            <v>0</v>
          </cell>
        </row>
        <row r="161">
          <cell r="E161">
            <v>10.7</v>
          </cell>
          <cell r="F161">
            <v>8.1999999999999993</v>
          </cell>
          <cell r="G161">
            <v>0</v>
          </cell>
          <cell r="I161">
            <v>0</v>
          </cell>
          <cell r="J161">
            <v>0</v>
          </cell>
          <cell r="K161">
            <v>0</v>
          </cell>
          <cell r="M161">
            <v>10.7</v>
          </cell>
          <cell r="N161">
            <v>8.1999999999999993</v>
          </cell>
          <cell r="O161">
            <v>0</v>
          </cell>
        </row>
        <row r="166">
          <cell r="E166">
            <v>6.5</v>
          </cell>
          <cell r="F166">
            <v>4.9000000000000004</v>
          </cell>
          <cell r="G166">
            <v>0</v>
          </cell>
          <cell r="I166">
            <v>0</v>
          </cell>
          <cell r="J166">
            <v>0</v>
          </cell>
          <cell r="K166">
            <v>0</v>
          </cell>
          <cell r="M166">
            <v>6.5</v>
          </cell>
          <cell r="N166">
            <v>4.9000000000000004</v>
          </cell>
          <cell r="O166">
            <v>0</v>
          </cell>
        </row>
        <row r="170">
          <cell r="E170">
            <v>7</v>
          </cell>
          <cell r="F170">
            <v>5.3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  <cell r="M170">
            <v>7</v>
          </cell>
          <cell r="N170">
            <v>5.3</v>
          </cell>
          <cell r="O170">
            <v>0</v>
          </cell>
        </row>
        <row r="174">
          <cell r="E174">
            <v>3.8</v>
          </cell>
          <cell r="F174">
            <v>2.9000000000000004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3.8</v>
          </cell>
          <cell r="N174">
            <v>2.9000000000000004</v>
          </cell>
          <cell r="O174">
            <v>0</v>
          </cell>
        </row>
        <row r="178">
          <cell r="E178">
            <v>3.8</v>
          </cell>
          <cell r="F178">
            <v>2.9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3.8</v>
          </cell>
          <cell r="N178">
            <v>2.9</v>
          </cell>
          <cell r="O178">
            <v>0</v>
          </cell>
        </row>
        <row r="182">
          <cell r="E182">
            <v>5.7</v>
          </cell>
          <cell r="F182">
            <v>4.3</v>
          </cell>
          <cell r="G182">
            <v>0</v>
          </cell>
          <cell r="I182">
            <v>0</v>
          </cell>
          <cell r="J182">
            <v>0</v>
          </cell>
          <cell r="K182">
            <v>0</v>
          </cell>
          <cell r="M182">
            <v>5.7</v>
          </cell>
          <cell r="N182">
            <v>4.3</v>
          </cell>
          <cell r="O182">
            <v>0</v>
          </cell>
        </row>
        <row r="187">
          <cell r="E187">
            <v>10.1</v>
          </cell>
          <cell r="F187">
            <v>7.6999999999999993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10.1</v>
          </cell>
          <cell r="N187">
            <v>7.6999999999999993</v>
          </cell>
          <cell r="O187">
            <v>0</v>
          </cell>
        </row>
        <row r="191">
          <cell r="E191">
            <v>5.7</v>
          </cell>
          <cell r="F191">
            <v>4.3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5.7</v>
          </cell>
          <cell r="N191">
            <v>4.3</v>
          </cell>
          <cell r="O191">
            <v>0</v>
          </cell>
        </row>
        <row r="195">
          <cell r="E195">
            <v>5.2</v>
          </cell>
          <cell r="F195">
            <v>4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5.2</v>
          </cell>
          <cell r="N195">
            <v>4</v>
          </cell>
          <cell r="O195">
            <v>0</v>
          </cell>
        </row>
        <row r="199">
          <cell r="E199">
            <v>11.5</v>
          </cell>
          <cell r="F199">
            <v>8.8000000000000007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11.5</v>
          </cell>
          <cell r="N199">
            <v>8.8000000000000007</v>
          </cell>
          <cell r="O199">
            <v>0</v>
          </cell>
        </row>
        <row r="203">
          <cell r="E203">
            <v>6.4</v>
          </cell>
          <cell r="F203">
            <v>4.9000000000000004</v>
          </cell>
          <cell r="G203">
            <v>0</v>
          </cell>
          <cell r="I203">
            <v>0</v>
          </cell>
          <cell r="J203">
            <v>0</v>
          </cell>
          <cell r="K203">
            <v>0</v>
          </cell>
          <cell r="M203">
            <v>6.4</v>
          </cell>
          <cell r="N203">
            <v>4.9000000000000004</v>
          </cell>
          <cell r="O203">
            <v>0</v>
          </cell>
        </row>
        <row r="207">
          <cell r="E207">
            <v>10.5</v>
          </cell>
          <cell r="F207">
            <v>8.1000000000000014</v>
          </cell>
          <cell r="G207">
            <v>0</v>
          </cell>
          <cell r="I207">
            <v>0</v>
          </cell>
          <cell r="J207">
            <v>0</v>
          </cell>
          <cell r="K207">
            <v>0</v>
          </cell>
          <cell r="M207">
            <v>10.5</v>
          </cell>
          <cell r="N207">
            <v>8.1000000000000014</v>
          </cell>
          <cell r="O207">
            <v>0</v>
          </cell>
        </row>
        <row r="211">
          <cell r="E211">
            <v>2.8</v>
          </cell>
          <cell r="F211">
            <v>2.1</v>
          </cell>
          <cell r="G211">
            <v>0</v>
          </cell>
          <cell r="I211">
            <v>0</v>
          </cell>
          <cell r="J211">
            <v>0</v>
          </cell>
          <cell r="K211">
            <v>0</v>
          </cell>
          <cell r="M211">
            <v>2.8</v>
          </cell>
          <cell r="N211">
            <v>2.1</v>
          </cell>
          <cell r="O211">
            <v>0</v>
          </cell>
        </row>
        <row r="215">
          <cell r="E215">
            <v>2.8</v>
          </cell>
          <cell r="F215">
            <v>2.1</v>
          </cell>
          <cell r="G215">
            <v>0</v>
          </cell>
          <cell r="I215">
            <v>0</v>
          </cell>
          <cell r="J215">
            <v>0</v>
          </cell>
          <cell r="K215">
            <v>0</v>
          </cell>
          <cell r="M215">
            <v>2.8</v>
          </cell>
          <cell r="N215">
            <v>2.1</v>
          </cell>
          <cell r="O215">
            <v>0</v>
          </cell>
        </row>
        <row r="219">
          <cell r="E219">
            <v>1.4</v>
          </cell>
          <cell r="F219">
            <v>1.1000000000000001</v>
          </cell>
          <cell r="M219">
            <v>1.4</v>
          </cell>
          <cell r="N219">
            <v>1.1000000000000001</v>
          </cell>
          <cell r="O219">
            <v>0</v>
          </cell>
        </row>
        <row r="221">
          <cell r="E221">
            <v>14.4</v>
          </cell>
          <cell r="F221">
            <v>11.100000000000001</v>
          </cell>
          <cell r="G221">
            <v>0</v>
          </cell>
          <cell r="I221">
            <v>0</v>
          </cell>
          <cell r="J221">
            <v>0</v>
          </cell>
          <cell r="K221">
            <v>0</v>
          </cell>
          <cell r="M221">
            <v>14.4</v>
          </cell>
          <cell r="N221">
            <v>11.100000000000001</v>
          </cell>
          <cell r="O221">
            <v>0</v>
          </cell>
        </row>
        <row r="225">
          <cell r="E225">
            <v>1.2000000000000002</v>
          </cell>
          <cell r="F225">
            <v>0.9</v>
          </cell>
          <cell r="G225">
            <v>0</v>
          </cell>
          <cell r="I225">
            <v>0</v>
          </cell>
          <cell r="J225">
            <v>0</v>
          </cell>
          <cell r="K225">
            <v>0</v>
          </cell>
          <cell r="M225">
            <v>1.2000000000000002</v>
          </cell>
          <cell r="N225">
            <v>0.9</v>
          </cell>
          <cell r="O225">
            <v>0</v>
          </cell>
        </row>
        <row r="229">
          <cell r="E229">
            <v>3</v>
          </cell>
          <cell r="F229">
            <v>2.2999999999999998</v>
          </cell>
          <cell r="G229">
            <v>0</v>
          </cell>
          <cell r="I229">
            <v>0</v>
          </cell>
          <cell r="J229">
            <v>0</v>
          </cell>
          <cell r="K229">
            <v>0</v>
          </cell>
          <cell r="M229">
            <v>3</v>
          </cell>
          <cell r="N229">
            <v>2.2999999999999998</v>
          </cell>
          <cell r="O229">
            <v>0</v>
          </cell>
        </row>
        <row r="233">
          <cell r="E233">
            <v>136.69999999999999</v>
          </cell>
          <cell r="F233">
            <v>97</v>
          </cell>
          <cell r="G233">
            <v>0</v>
          </cell>
          <cell r="I233">
            <v>-4.2</v>
          </cell>
          <cell r="J233">
            <v>-3.2</v>
          </cell>
          <cell r="K233">
            <v>0</v>
          </cell>
          <cell r="M233">
            <v>132.5</v>
          </cell>
          <cell r="N233">
            <v>93.8</v>
          </cell>
          <cell r="O233">
            <v>0</v>
          </cell>
        </row>
        <row r="239">
          <cell r="E239">
            <v>287.09999999999997</v>
          </cell>
          <cell r="F239">
            <v>174.4</v>
          </cell>
          <cell r="G239">
            <v>0</v>
          </cell>
          <cell r="I239">
            <v>3</v>
          </cell>
          <cell r="J239">
            <v>2.2999999999999998</v>
          </cell>
          <cell r="K239">
            <v>0</v>
          </cell>
          <cell r="M239">
            <v>290.09999999999997</v>
          </cell>
          <cell r="N239">
            <v>176.70000000000002</v>
          </cell>
          <cell r="O239">
            <v>0</v>
          </cell>
        </row>
        <row r="244">
          <cell r="E244">
            <v>873.8</v>
          </cell>
          <cell r="F244">
            <v>512.69999999999993</v>
          </cell>
          <cell r="G244">
            <v>730</v>
          </cell>
          <cell r="I244">
            <v>-1.2000000000000002</v>
          </cell>
          <cell r="J244">
            <v>-0.90000000000000036</v>
          </cell>
          <cell r="K244">
            <v>76.599999999999994</v>
          </cell>
          <cell r="M244">
            <v>872.59999999999991</v>
          </cell>
          <cell r="N244">
            <v>511.79999999999995</v>
          </cell>
          <cell r="O244">
            <v>806.6</v>
          </cell>
        </row>
        <row r="246">
          <cell r="E246">
            <v>0</v>
          </cell>
          <cell r="F246">
            <v>0</v>
          </cell>
          <cell r="G246">
            <v>0</v>
          </cell>
          <cell r="I246">
            <v>0</v>
          </cell>
          <cell r="J246">
            <v>0</v>
          </cell>
          <cell r="K246">
            <v>0</v>
          </cell>
          <cell r="M246">
            <v>0</v>
          </cell>
          <cell r="N246">
            <v>0</v>
          </cell>
          <cell r="O246">
            <v>0</v>
          </cell>
        </row>
        <row r="250">
          <cell r="E250">
            <v>0</v>
          </cell>
          <cell r="F250">
            <v>0</v>
          </cell>
          <cell r="G250">
            <v>0</v>
          </cell>
          <cell r="I250">
            <v>0</v>
          </cell>
          <cell r="J250">
            <v>0</v>
          </cell>
          <cell r="K250">
            <v>0</v>
          </cell>
          <cell r="M250">
            <v>0</v>
          </cell>
          <cell r="N250">
            <v>0</v>
          </cell>
          <cell r="O250">
            <v>0</v>
          </cell>
        </row>
        <row r="252">
          <cell r="G252">
            <v>1971</v>
          </cell>
          <cell r="M252">
            <v>0</v>
          </cell>
          <cell r="N252">
            <v>0</v>
          </cell>
          <cell r="O252">
            <v>1971</v>
          </cell>
        </row>
        <row r="254">
          <cell r="E254">
            <v>0.3</v>
          </cell>
          <cell r="F254">
            <v>0.2</v>
          </cell>
          <cell r="K254">
            <v>0</v>
          </cell>
          <cell r="M254">
            <v>0.3</v>
          </cell>
          <cell r="N254">
            <v>0.2</v>
          </cell>
          <cell r="O254">
            <v>0</v>
          </cell>
        </row>
        <row r="258">
          <cell r="E258">
            <v>0.1</v>
          </cell>
          <cell r="F258">
            <v>0.1</v>
          </cell>
          <cell r="G258">
            <v>0</v>
          </cell>
          <cell r="K258">
            <v>0</v>
          </cell>
          <cell r="M258">
            <v>0.1</v>
          </cell>
          <cell r="N258">
            <v>0.1</v>
          </cell>
          <cell r="O258">
            <v>0</v>
          </cell>
        </row>
        <row r="262">
          <cell r="E262">
            <v>1.7</v>
          </cell>
          <cell r="F262">
            <v>1.3</v>
          </cell>
          <cell r="G262">
            <v>0</v>
          </cell>
          <cell r="K262">
            <v>0</v>
          </cell>
          <cell r="M262">
            <v>1.7</v>
          </cell>
          <cell r="N262">
            <v>1.3</v>
          </cell>
          <cell r="O262">
            <v>0</v>
          </cell>
        </row>
        <row r="266">
          <cell r="E266">
            <v>0.3</v>
          </cell>
          <cell r="F266">
            <v>0.2</v>
          </cell>
          <cell r="K266">
            <v>0</v>
          </cell>
          <cell r="M266">
            <v>0.3</v>
          </cell>
          <cell r="N266">
            <v>0.2</v>
          </cell>
          <cell r="O266">
            <v>0</v>
          </cell>
        </row>
        <row r="270">
          <cell r="E270">
            <v>2.5</v>
          </cell>
          <cell r="F270">
            <v>1.9</v>
          </cell>
          <cell r="G270">
            <v>0</v>
          </cell>
          <cell r="K270">
            <v>0</v>
          </cell>
          <cell r="M270">
            <v>2.5</v>
          </cell>
          <cell r="N270">
            <v>1.9</v>
          </cell>
          <cell r="O270">
            <v>0</v>
          </cell>
        </row>
        <row r="274">
          <cell r="E274">
            <v>1.7</v>
          </cell>
          <cell r="F274">
            <v>1.3</v>
          </cell>
          <cell r="G274">
            <v>0</v>
          </cell>
          <cell r="K274">
            <v>0</v>
          </cell>
          <cell r="M274">
            <v>1.7</v>
          </cell>
          <cell r="N274">
            <v>1.3</v>
          </cell>
          <cell r="O274">
            <v>0</v>
          </cell>
        </row>
        <row r="278">
          <cell r="E278">
            <v>0.5</v>
          </cell>
          <cell r="F278">
            <v>0.4</v>
          </cell>
          <cell r="G278">
            <v>0</v>
          </cell>
          <cell r="K278">
            <v>0</v>
          </cell>
          <cell r="M278">
            <v>0.5</v>
          </cell>
          <cell r="N278">
            <v>0.4</v>
          </cell>
          <cell r="O278">
            <v>0</v>
          </cell>
        </row>
        <row r="282">
          <cell r="E282">
            <v>0.4</v>
          </cell>
          <cell r="F282">
            <v>0.3</v>
          </cell>
          <cell r="G282">
            <v>0</v>
          </cell>
          <cell r="K282">
            <v>0</v>
          </cell>
          <cell r="M282">
            <v>0.4</v>
          </cell>
          <cell r="N282">
            <v>0.3</v>
          </cell>
          <cell r="O282">
            <v>0</v>
          </cell>
        </row>
        <row r="286">
          <cell r="E286">
            <v>1.4</v>
          </cell>
          <cell r="F286">
            <v>1.1000000000000001</v>
          </cell>
          <cell r="G286">
            <v>0</v>
          </cell>
          <cell r="K286">
            <v>0</v>
          </cell>
          <cell r="M286">
            <v>1.4</v>
          </cell>
          <cell r="N286">
            <v>1.1000000000000001</v>
          </cell>
          <cell r="O286">
            <v>0</v>
          </cell>
        </row>
        <row r="290">
          <cell r="E290">
            <v>0.4</v>
          </cell>
          <cell r="F290">
            <v>0.3</v>
          </cell>
          <cell r="G290">
            <v>0</v>
          </cell>
          <cell r="K290">
            <v>0</v>
          </cell>
          <cell r="M290">
            <v>0.4</v>
          </cell>
          <cell r="N290">
            <v>0.3</v>
          </cell>
          <cell r="O290">
            <v>0</v>
          </cell>
        </row>
        <row r="294">
          <cell r="E294">
            <v>0.4</v>
          </cell>
          <cell r="F294">
            <v>0.3</v>
          </cell>
          <cell r="G294">
            <v>0</v>
          </cell>
          <cell r="K294">
            <v>0</v>
          </cell>
          <cell r="M294">
            <v>0.4</v>
          </cell>
          <cell r="N294">
            <v>0.3</v>
          </cell>
          <cell r="O294">
            <v>0</v>
          </cell>
        </row>
        <row r="298">
          <cell r="E298">
            <v>5.8</v>
          </cell>
          <cell r="F298">
            <v>4.4000000000000004</v>
          </cell>
          <cell r="G298">
            <v>0</v>
          </cell>
          <cell r="K298">
            <v>0</v>
          </cell>
          <cell r="M298">
            <v>5.8</v>
          </cell>
          <cell r="N298">
            <v>4.4000000000000004</v>
          </cell>
          <cell r="O298">
            <v>0</v>
          </cell>
        </row>
        <row r="302">
          <cell r="E302">
            <v>3.4</v>
          </cell>
          <cell r="F302">
            <v>2.6</v>
          </cell>
          <cell r="G302">
            <v>0</v>
          </cell>
          <cell r="K302">
            <v>0</v>
          </cell>
          <cell r="M302">
            <v>3.4</v>
          </cell>
          <cell r="N302">
            <v>2.6</v>
          </cell>
          <cell r="O302">
            <v>0</v>
          </cell>
        </row>
        <row r="306">
          <cell r="E306">
            <v>7.1</v>
          </cell>
          <cell r="F306">
            <v>5.4</v>
          </cell>
          <cell r="M306">
            <v>7.1</v>
          </cell>
          <cell r="N306">
            <v>5.4</v>
          </cell>
          <cell r="O306">
            <v>0</v>
          </cell>
        </row>
        <row r="308">
          <cell r="E308">
            <v>26</v>
          </cell>
          <cell r="F308">
            <v>19.8</v>
          </cell>
          <cell r="G308">
            <v>1971</v>
          </cell>
          <cell r="I308">
            <v>0</v>
          </cell>
          <cell r="J308">
            <v>0</v>
          </cell>
          <cell r="K308">
            <v>0</v>
          </cell>
          <cell r="M308">
            <v>26</v>
          </cell>
          <cell r="N308">
            <v>19.8</v>
          </cell>
          <cell r="O308">
            <v>1971</v>
          </cell>
        </row>
        <row r="310">
          <cell r="E310">
            <v>0</v>
          </cell>
          <cell r="F310">
            <v>0</v>
          </cell>
          <cell r="G310">
            <v>0</v>
          </cell>
          <cell r="I310">
            <v>0</v>
          </cell>
          <cell r="J310">
            <v>0</v>
          </cell>
          <cell r="K310">
            <v>0</v>
          </cell>
          <cell r="M310">
            <v>0</v>
          </cell>
          <cell r="N310">
            <v>0</v>
          </cell>
          <cell r="O310">
            <v>0</v>
          </cell>
        </row>
        <row r="314">
          <cell r="E314">
            <v>4.5999999999999996</v>
          </cell>
          <cell r="F314">
            <v>3.5</v>
          </cell>
          <cell r="M314">
            <v>4.5999999999999996</v>
          </cell>
          <cell r="N314">
            <v>3.5</v>
          </cell>
          <cell r="O314">
            <v>0</v>
          </cell>
        </row>
        <row r="316">
          <cell r="E316">
            <v>5.0999999999999996</v>
          </cell>
          <cell r="F316">
            <v>3.9</v>
          </cell>
          <cell r="G316">
            <v>0</v>
          </cell>
          <cell r="K316">
            <v>0</v>
          </cell>
          <cell r="M316">
            <v>5.0999999999999996</v>
          </cell>
          <cell r="N316">
            <v>3.9</v>
          </cell>
          <cell r="O316">
            <v>0</v>
          </cell>
        </row>
        <row r="320">
          <cell r="E320">
            <v>74.3</v>
          </cell>
          <cell r="F320">
            <v>47.300000000000004</v>
          </cell>
          <cell r="G320">
            <v>0</v>
          </cell>
          <cell r="I320">
            <v>0</v>
          </cell>
          <cell r="J320">
            <v>0</v>
          </cell>
          <cell r="K320">
            <v>0</v>
          </cell>
          <cell r="M320">
            <v>74.3</v>
          </cell>
          <cell r="N320">
            <v>47.300000000000004</v>
          </cell>
          <cell r="O320">
            <v>0</v>
          </cell>
        </row>
        <row r="325">
          <cell r="E325">
            <v>0.1</v>
          </cell>
          <cell r="F325">
            <v>0.1</v>
          </cell>
          <cell r="I325">
            <v>-0.1</v>
          </cell>
          <cell r="J325">
            <v>-0.1</v>
          </cell>
          <cell r="M325">
            <v>0</v>
          </cell>
          <cell r="N325">
            <v>0</v>
          </cell>
          <cell r="O325">
            <v>0</v>
          </cell>
        </row>
        <row r="327">
          <cell r="I327">
            <v>1.3</v>
          </cell>
          <cell r="J327">
            <v>1</v>
          </cell>
          <cell r="M327">
            <v>1.3</v>
          </cell>
          <cell r="N327">
            <v>1</v>
          </cell>
          <cell r="O327">
            <v>0</v>
          </cell>
        </row>
        <row r="329">
          <cell r="E329">
            <v>84.09999999999998</v>
          </cell>
          <cell r="F329">
            <v>54.800000000000004</v>
          </cell>
          <cell r="G329">
            <v>0</v>
          </cell>
          <cell r="I329">
            <v>1.2</v>
          </cell>
          <cell r="J329">
            <v>0.9</v>
          </cell>
          <cell r="K329">
            <v>0</v>
          </cell>
          <cell r="M329">
            <v>85.299999999999983</v>
          </cell>
          <cell r="N329">
            <v>55.7</v>
          </cell>
          <cell r="O329">
            <v>0</v>
          </cell>
        </row>
        <row r="346">
          <cell r="S346">
            <v>10.700000000000001</v>
          </cell>
        </row>
        <row r="347">
          <cell r="S347">
            <v>0</v>
          </cell>
        </row>
        <row r="348">
          <cell r="S348">
            <v>0</v>
          </cell>
        </row>
        <row r="349">
          <cell r="S349">
            <v>1728.7</v>
          </cell>
        </row>
        <row r="350">
          <cell r="S350">
            <v>310.2</v>
          </cell>
        </row>
        <row r="351">
          <cell r="S351">
            <v>12.000000000000002</v>
          </cell>
        </row>
        <row r="352">
          <cell r="S352">
            <v>120.6</v>
          </cell>
        </row>
        <row r="353">
          <cell r="S353">
            <v>1997.1000000000001</v>
          </cell>
        </row>
        <row r="354">
          <cell r="S354">
            <v>1679.2000000000003</v>
          </cell>
        </row>
        <row r="355">
          <cell r="S355">
            <v>86.499999999999986</v>
          </cell>
        </row>
      </sheetData>
      <sheetData sheetId="7">
        <row r="16">
          <cell r="E16">
            <v>112.4</v>
          </cell>
          <cell r="G16">
            <v>4.3</v>
          </cell>
          <cell r="M16">
            <v>112.4</v>
          </cell>
          <cell r="N16">
            <v>0</v>
          </cell>
          <cell r="O16">
            <v>4.3</v>
          </cell>
        </row>
        <row r="17">
          <cell r="E17">
            <v>112.4</v>
          </cell>
          <cell r="F17">
            <v>0</v>
          </cell>
          <cell r="G17">
            <v>4.3</v>
          </cell>
          <cell r="I17">
            <v>0</v>
          </cell>
          <cell r="J17">
            <v>0</v>
          </cell>
          <cell r="K17">
            <v>0</v>
          </cell>
          <cell r="M17">
            <v>112.4</v>
          </cell>
          <cell r="N17">
            <v>0</v>
          </cell>
          <cell r="O17">
            <v>4.3</v>
          </cell>
        </row>
        <row r="18">
          <cell r="Q18">
            <v>116.7</v>
          </cell>
        </row>
        <row r="19">
          <cell r="E19">
            <v>34.9</v>
          </cell>
          <cell r="M19">
            <v>34.9</v>
          </cell>
          <cell r="N19">
            <v>0</v>
          </cell>
          <cell r="O19">
            <v>0</v>
          </cell>
          <cell r="Q19">
            <v>0</v>
          </cell>
        </row>
        <row r="20">
          <cell r="E20">
            <v>34.9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M20">
            <v>34.9</v>
          </cell>
          <cell r="N20">
            <v>0</v>
          </cell>
          <cell r="O20">
            <v>0</v>
          </cell>
          <cell r="Q20">
            <v>34.9</v>
          </cell>
        </row>
        <row r="21">
          <cell r="Q21">
            <v>0</v>
          </cell>
        </row>
        <row r="22">
          <cell r="Q22">
            <v>0</v>
          </cell>
        </row>
        <row r="23">
          <cell r="Q23">
            <v>0</v>
          </cell>
        </row>
      </sheetData>
      <sheetData sheetId="8">
        <row r="32">
          <cell r="E32">
            <v>16.3</v>
          </cell>
          <cell r="L32">
            <v>16.3</v>
          </cell>
          <cell r="M32">
            <v>16.3</v>
          </cell>
          <cell r="N32">
            <v>0</v>
          </cell>
          <cell r="O32">
            <v>0</v>
          </cell>
        </row>
        <row r="33">
          <cell r="E33">
            <v>2.9</v>
          </cell>
          <cell r="L33">
            <v>2.9</v>
          </cell>
          <cell r="M33">
            <v>2.9</v>
          </cell>
          <cell r="N33">
            <v>0</v>
          </cell>
          <cell r="O33">
            <v>0</v>
          </cell>
        </row>
        <row r="34">
          <cell r="E34">
            <v>0.2</v>
          </cell>
          <cell r="L34">
            <v>0.2</v>
          </cell>
          <cell r="M34">
            <v>0.2</v>
          </cell>
          <cell r="N34">
            <v>0</v>
          </cell>
          <cell r="O34">
            <v>0</v>
          </cell>
        </row>
        <row r="35">
          <cell r="E35">
            <v>0.5</v>
          </cell>
          <cell r="L35">
            <v>0.5</v>
          </cell>
          <cell r="M35">
            <v>0.5</v>
          </cell>
          <cell r="N35">
            <v>0</v>
          </cell>
          <cell r="O35">
            <v>0</v>
          </cell>
        </row>
        <row r="36">
          <cell r="E36">
            <v>1.5</v>
          </cell>
          <cell r="L36">
            <v>1.5</v>
          </cell>
          <cell r="M36">
            <v>1.5</v>
          </cell>
          <cell r="N36">
            <v>0</v>
          </cell>
          <cell r="O36">
            <v>0</v>
          </cell>
        </row>
        <row r="37">
          <cell r="E37">
            <v>2</v>
          </cell>
          <cell r="L37">
            <v>2</v>
          </cell>
          <cell r="M37">
            <v>2</v>
          </cell>
          <cell r="N37">
            <v>0</v>
          </cell>
          <cell r="O37">
            <v>0</v>
          </cell>
        </row>
        <row r="38">
          <cell r="E38">
            <v>0.1</v>
          </cell>
          <cell r="L38">
            <v>0.1</v>
          </cell>
          <cell r="M38">
            <v>0.1</v>
          </cell>
          <cell r="N38">
            <v>0</v>
          </cell>
          <cell r="O38">
            <v>0</v>
          </cell>
        </row>
        <row r="39">
          <cell r="E39">
            <v>2.5</v>
          </cell>
          <cell r="L39">
            <v>2.5</v>
          </cell>
          <cell r="M39">
            <v>2.5</v>
          </cell>
          <cell r="N39">
            <v>0</v>
          </cell>
          <cell r="O39">
            <v>0</v>
          </cell>
        </row>
        <row r="40">
          <cell r="E40">
            <v>0.6</v>
          </cell>
          <cell r="L40">
            <v>0.6</v>
          </cell>
          <cell r="M40">
            <v>0.6</v>
          </cell>
          <cell r="N40">
            <v>0</v>
          </cell>
          <cell r="O40">
            <v>0</v>
          </cell>
        </row>
        <row r="41">
          <cell r="E41">
            <v>0.7</v>
          </cell>
          <cell r="L41">
            <v>0.7</v>
          </cell>
          <cell r="M41">
            <v>0.7</v>
          </cell>
          <cell r="N41">
            <v>0</v>
          </cell>
          <cell r="O41">
            <v>0</v>
          </cell>
        </row>
        <row r="42">
          <cell r="E42">
            <v>1.5</v>
          </cell>
          <cell r="L42">
            <v>1.5</v>
          </cell>
          <cell r="M42">
            <v>1.5</v>
          </cell>
          <cell r="N42">
            <v>0</v>
          </cell>
          <cell r="O42">
            <v>0</v>
          </cell>
        </row>
        <row r="43">
          <cell r="E43">
            <v>28.8</v>
          </cell>
          <cell r="F43">
            <v>0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L43">
            <v>28.8</v>
          </cell>
          <cell r="M43">
            <v>28.8</v>
          </cell>
          <cell r="N43">
            <v>0</v>
          </cell>
          <cell r="O43">
            <v>0</v>
          </cell>
        </row>
        <row r="45">
          <cell r="E45">
            <v>0.1</v>
          </cell>
          <cell r="L45">
            <v>0.1</v>
          </cell>
          <cell r="M45">
            <v>0.1</v>
          </cell>
          <cell r="N45">
            <v>0</v>
          </cell>
          <cell r="O45">
            <v>0</v>
          </cell>
        </row>
        <row r="46">
          <cell r="E46">
            <v>1.2</v>
          </cell>
          <cell r="L46">
            <v>1.2</v>
          </cell>
          <cell r="M46">
            <v>1.2</v>
          </cell>
          <cell r="N46">
            <v>0</v>
          </cell>
          <cell r="O46">
            <v>0</v>
          </cell>
        </row>
        <row r="47">
          <cell r="E47">
            <v>9.1</v>
          </cell>
          <cell r="G47">
            <v>4.2</v>
          </cell>
          <cell r="L47">
            <v>13.3</v>
          </cell>
          <cell r="M47">
            <v>9.1</v>
          </cell>
          <cell r="N47">
            <v>0</v>
          </cell>
          <cell r="O47">
            <v>4.2</v>
          </cell>
        </row>
        <row r="48">
          <cell r="E48">
            <v>1.1000000000000001</v>
          </cell>
          <cell r="L48">
            <v>1.1000000000000001</v>
          </cell>
          <cell r="M48">
            <v>1.1000000000000001</v>
          </cell>
          <cell r="N48">
            <v>0</v>
          </cell>
          <cell r="O48">
            <v>0</v>
          </cell>
        </row>
        <row r="49">
          <cell r="E49">
            <v>1.6</v>
          </cell>
          <cell r="L49">
            <v>1.6</v>
          </cell>
          <cell r="M49">
            <v>1.6</v>
          </cell>
          <cell r="N49">
            <v>0</v>
          </cell>
          <cell r="O49">
            <v>0</v>
          </cell>
        </row>
        <row r="50">
          <cell r="E50">
            <v>2.9</v>
          </cell>
          <cell r="L50">
            <v>2.9</v>
          </cell>
          <cell r="M50">
            <v>2.9</v>
          </cell>
          <cell r="N50">
            <v>0</v>
          </cell>
          <cell r="O50">
            <v>0</v>
          </cell>
        </row>
        <row r="51">
          <cell r="E51">
            <v>2.9</v>
          </cell>
          <cell r="I51">
            <v>0.4</v>
          </cell>
          <cell r="L51">
            <v>3.3</v>
          </cell>
          <cell r="M51">
            <v>3.3</v>
          </cell>
          <cell r="N51">
            <v>0</v>
          </cell>
          <cell r="O51">
            <v>0</v>
          </cell>
        </row>
        <row r="52">
          <cell r="E52">
            <v>8.8000000000000007</v>
          </cell>
          <cell r="G52">
            <v>1.1000000000000001</v>
          </cell>
          <cell r="L52">
            <v>9.9</v>
          </cell>
          <cell r="M52">
            <v>8.8000000000000007</v>
          </cell>
          <cell r="N52">
            <v>0</v>
          </cell>
          <cell r="O52">
            <v>1.1000000000000001</v>
          </cell>
        </row>
        <row r="53">
          <cell r="E53">
            <v>0.4</v>
          </cell>
          <cell r="L53">
            <v>0.4</v>
          </cell>
          <cell r="M53">
            <v>0.4</v>
          </cell>
          <cell r="N53">
            <v>0</v>
          </cell>
          <cell r="O53">
            <v>0</v>
          </cell>
        </row>
        <row r="54">
          <cell r="E54">
            <v>1.5</v>
          </cell>
          <cell r="L54">
            <v>1.5</v>
          </cell>
          <cell r="M54">
            <v>1.5</v>
          </cell>
          <cell r="N54">
            <v>0</v>
          </cell>
          <cell r="O54">
            <v>0</v>
          </cell>
        </row>
        <row r="55">
          <cell r="E55">
            <v>0.9</v>
          </cell>
          <cell r="L55">
            <v>0.9</v>
          </cell>
          <cell r="M55">
            <v>0.9</v>
          </cell>
          <cell r="N55">
            <v>0</v>
          </cell>
          <cell r="O55">
            <v>0</v>
          </cell>
        </row>
        <row r="56">
          <cell r="E56">
            <v>30.499999999999996</v>
          </cell>
          <cell r="F56">
            <v>0</v>
          </cell>
          <cell r="G56">
            <v>5.3000000000000007</v>
          </cell>
          <cell r="I56">
            <v>0.4</v>
          </cell>
          <cell r="J56">
            <v>0</v>
          </cell>
          <cell r="K56">
            <v>0</v>
          </cell>
          <cell r="L56">
            <v>36.199999999999996</v>
          </cell>
          <cell r="M56">
            <v>30.9</v>
          </cell>
          <cell r="N56">
            <v>0</v>
          </cell>
          <cell r="O56">
            <v>5.3000000000000007</v>
          </cell>
        </row>
        <row r="58">
          <cell r="E58">
            <v>24.3</v>
          </cell>
          <cell r="G58">
            <v>81.3</v>
          </cell>
          <cell r="L58">
            <v>105.6</v>
          </cell>
          <cell r="M58">
            <v>24.3</v>
          </cell>
          <cell r="N58">
            <v>0</v>
          </cell>
          <cell r="O58">
            <v>81.3</v>
          </cell>
        </row>
        <row r="59">
          <cell r="L59">
            <v>0</v>
          </cell>
          <cell r="M59">
            <v>0</v>
          </cell>
          <cell r="N59">
            <v>0</v>
          </cell>
          <cell r="O59">
            <v>0</v>
          </cell>
        </row>
        <row r="60">
          <cell r="E60">
            <v>24.3</v>
          </cell>
          <cell r="F60">
            <v>0</v>
          </cell>
          <cell r="G60">
            <v>81.3</v>
          </cell>
          <cell r="I60">
            <v>0</v>
          </cell>
          <cell r="J60">
            <v>0</v>
          </cell>
          <cell r="K60">
            <v>0</v>
          </cell>
          <cell r="L60">
            <v>105.6</v>
          </cell>
          <cell r="M60">
            <v>24.3</v>
          </cell>
          <cell r="N60">
            <v>0</v>
          </cell>
          <cell r="O60">
            <v>81.3</v>
          </cell>
        </row>
        <row r="62">
          <cell r="E62">
            <v>0.1</v>
          </cell>
          <cell r="L62">
            <v>0.1</v>
          </cell>
          <cell r="M62">
            <v>0.1</v>
          </cell>
          <cell r="N62">
            <v>0</v>
          </cell>
          <cell r="O62">
            <v>0</v>
          </cell>
        </row>
        <row r="63">
          <cell r="E63">
            <v>0.1</v>
          </cell>
          <cell r="L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1.5</v>
          </cell>
          <cell r="L64">
            <v>1.5</v>
          </cell>
          <cell r="M64">
            <v>1.5</v>
          </cell>
          <cell r="N64">
            <v>0</v>
          </cell>
          <cell r="O64">
            <v>0</v>
          </cell>
        </row>
        <row r="65">
          <cell r="E65">
            <v>6.4</v>
          </cell>
          <cell r="L65">
            <v>6.4</v>
          </cell>
          <cell r="M65">
            <v>6.4</v>
          </cell>
          <cell r="N65">
            <v>0</v>
          </cell>
          <cell r="O65">
            <v>0</v>
          </cell>
        </row>
        <row r="66">
          <cell r="E66">
            <v>7.1</v>
          </cell>
          <cell r="L66">
            <v>7.1</v>
          </cell>
          <cell r="M66">
            <v>7.1</v>
          </cell>
          <cell r="N66">
            <v>0</v>
          </cell>
          <cell r="O66">
            <v>0</v>
          </cell>
        </row>
        <row r="67">
          <cell r="E67">
            <v>7.9</v>
          </cell>
          <cell r="L67">
            <v>7.9</v>
          </cell>
          <cell r="M67">
            <v>7.9</v>
          </cell>
          <cell r="N67">
            <v>0</v>
          </cell>
          <cell r="O67">
            <v>0</v>
          </cell>
        </row>
        <row r="68">
          <cell r="E68">
            <v>37.6</v>
          </cell>
          <cell r="F68">
            <v>19.399999999999999</v>
          </cell>
          <cell r="L68">
            <v>37.6</v>
          </cell>
          <cell r="M68">
            <v>37.6</v>
          </cell>
          <cell r="N68">
            <v>19.399999999999999</v>
          </cell>
          <cell r="O68">
            <v>0</v>
          </cell>
        </row>
        <row r="69">
          <cell r="E69">
            <v>10.9</v>
          </cell>
          <cell r="L69">
            <v>10.9</v>
          </cell>
          <cell r="M69">
            <v>10.9</v>
          </cell>
          <cell r="N69">
            <v>0</v>
          </cell>
          <cell r="O69">
            <v>0</v>
          </cell>
        </row>
        <row r="70">
          <cell r="E70">
            <v>0.1</v>
          </cell>
          <cell r="L70">
            <v>0.1</v>
          </cell>
          <cell r="M70">
            <v>0.1</v>
          </cell>
          <cell r="N70">
            <v>0</v>
          </cell>
          <cell r="O70">
            <v>0</v>
          </cell>
        </row>
        <row r="71">
          <cell r="E71">
            <v>2.2000000000000002</v>
          </cell>
          <cell r="L71">
            <v>2.2000000000000002</v>
          </cell>
          <cell r="M71">
            <v>2.2000000000000002</v>
          </cell>
          <cell r="N71">
            <v>0</v>
          </cell>
          <cell r="O71">
            <v>0</v>
          </cell>
        </row>
        <row r="72">
          <cell r="E72">
            <v>0.1</v>
          </cell>
          <cell r="L72">
            <v>0.1</v>
          </cell>
          <cell r="M72">
            <v>0.1</v>
          </cell>
          <cell r="N72">
            <v>0</v>
          </cell>
          <cell r="O72">
            <v>0</v>
          </cell>
        </row>
        <row r="73">
          <cell r="E73">
            <v>0.1</v>
          </cell>
          <cell r="L73">
            <v>0.1</v>
          </cell>
          <cell r="M73">
            <v>0.1</v>
          </cell>
          <cell r="N73">
            <v>0</v>
          </cell>
          <cell r="O73">
            <v>0</v>
          </cell>
        </row>
        <row r="74">
          <cell r="E74">
            <v>6.6</v>
          </cell>
          <cell r="L74">
            <v>6.6</v>
          </cell>
          <cell r="M74">
            <v>6.6</v>
          </cell>
          <cell r="N74">
            <v>0</v>
          </cell>
          <cell r="O74">
            <v>0</v>
          </cell>
        </row>
        <row r="75">
          <cell r="E75">
            <v>0.1</v>
          </cell>
          <cell r="L75">
            <v>0.1</v>
          </cell>
          <cell r="M75">
            <v>0.1</v>
          </cell>
          <cell r="N75">
            <v>0</v>
          </cell>
          <cell r="O75">
            <v>0</v>
          </cell>
        </row>
        <row r="76">
          <cell r="E76">
            <v>0.1</v>
          </cell>
          <cell r="L76">
            <v>0.1</v>
          </cell>
          <cell r="M76">
            <v>0.1</v>
          </cell>
          <cell r="N76">
            <v>0</v>
          </cell>
          <cell r="O76">
            <v>0</v>
          </cell>
        </row>
        <row r="77">
          <cell r="E77">
            <v>4.8</v>
          </cell>
          <cell r="L77">
            <v>4.8</v>
          </cell>
          <cell r="M77">
            <v>4.8</v>
          </cell>
          <cell r="N77">
            <v>0</v>
          </cell>
          <cell r="O77">
            <v>0</v>
          </cell>
        </row>
        <row r="78">
          <cell r="E78">
            <v>27.1</v>
          </cell>
          <cell r="L78">
            <v>27.1</v>
          </cell>
          <cell r="M78">
            <v>27.1</v>
          </cell>
          <cell r="N78">
            <v>0</v>
          </cell>
          <cell r="O78">
            <v>0</v>
          </cell>
        </row>
        <row r="79">
          <cell r="E79">
            <v>12.1</v>
          </cell>
          <cell r="L79">
            <v>12.1</v>
          </cell>
          <cell r="M79">
            <v>12.1</v>
          </cell>
          <cell r="N79">
            <v>0</v>
          </cell>
          <cell r="O79">
            <v>0</v>
          </cell>
        </row>
        <row r="80">
          <cell r="E80">
            <v>22.6</v>
          </cell>
          <cell r="L80">
            <v>22.6</v>
          </cell>
          <cell r="M80">
            <v>22.6</v>
          </cell>
          <cell r="N80">
            <v>0</v>
          </cell>
          <cell r="O80">
            <v>0</v>
          </cell>
        </row>
        <row r="81">
          <cell r="E81">
            <v>6.2</v>
          </cell>
          <cell r="L81">
            <v>6.2</v>
          </cell>
          <cell r="M81">
            <v>6.2</v>
          </cell>
          <cell r="N81">
            <v>0</v>
          </cell>
          <cell r="O81">
            <v>0</v>
          </cell>
        </row>
        <row r="82">
          <cell r="E82">
            <v>60.4</v>
          </cell>
          <cell r="L82">
            <v>60.4</v>
          </cell>
          <cell r="M82">
            <v>60.4</v>
          </cell>
          <cell r="N82">
            <v>0</v>
          </cell>
          <cell r="O82">
            <v>0</v>
          </cell>
        </row>
        <row r="83">
          <cell r="E83">
            <v>35.299999999999997</v>
          </cell>
          <cell r="L83">
            <v>35.299999999999997</v>
          </cell>
          <cell r="M83">
            <v>35.299999999999997</v>
          </cell>
          <cell r="N83">
            <v>0</v>
          </cell>
          <cell r="O83">
            <v>0</v>
          </cell>
        </row>
        <row r="84">
          <cell r="E84">
            <v>35.6</v>
          </cell>
          <cell r="L84">
            <v>35.6</v>
          </cell>
          <cell r="M84">
            <v>35.6</v>
          </cell>
          <cell r="N84">
            <v>0</v>
          </cell>
          <cell r="O84">
            <v>0</v>
          </cell>
        </row>
        <row r="85">
          <cell r="E85">
            <v>76.400000000000006</v>
          </cell>
          <cell r="L85">
            <v>76.400000000000006</v>
          </cell>
          <cell r="M85">
            <v>76.400000000000006</v>
          </cell>
          <cell r="N85">
            <v>0</v>
          </cell>
          <cell r="O85">
            <v>0</v>
          </cell>
        </row>
        <row r="86">
          <cell r="E86">
            <v>38.200000000000003</v>
          </cell>
          <cell r="L86">
            <v>38.200000000000003</v>
          </cell>
          <cell r="M86">
            <v>38.200000000000003</v>
          </cell>
          <cell r="N86">
            <v>0</v>
          </cell>
          <cell r="O86">
            <v>0</v>
          </cell>
        </row>
        <row r="87">
          <cell r="E87">
            <v>69.7</v>
          </cell>
          <cell r="L87">
            <v>69.7</v>
          </cell>
          <cell r="M87">
            <v>69.7</v>
          </cell>
          <cell r="N87">
            <v>0</v>
          </cell>
          <cell r="O87">
            <v>0</v>
          </cell>
        </row>
        <row r="88">
          <cell r="E88">
            <v>8.9</v>
          </cell>
          <cell r="L88">
            <v>8.9</v>
          </cell>
          <cell r="M88">
            <v>8.9</v>
          </cell>
          <cell r="N88">
            <v>0</v>
          </cell>
          <cell r="O88">
            <v>0</v>
          </cell>
        </row>
        <row r="89">
          <cell r="E89">
            <v>16.2</v>
          </cell>
          <cell r="L89">
            <v>16.2</v>
          </cell>
          <cell r="M89">
            <v>16.2</v>
          </cell>
          <cell r="N89">
            <v>0</v>
          </cell>
          <cell r="O89">
            <v>0</v>
          </cell>
        </row>
        <row r="90">
          <cell r="E90">
            <v>4.4000000000000004</v>
          </cell>
          <cell r="F90">
            <v>1.7</v>
          </cell>
          <cell r="L90">
            <v>4.4000000000000004</v>
          </cell>
          <cell r="M90">
            <v>4.4000000000000004</v>
          </cell>
          <cell r="N90">
            <v>1.7</v>
          </cell>
          <cell r="O90">
            <v>0</v>
          </cell>
        </row>
        <row r="91">
          <cell r="E91">
            <v>52.3</v>
          </cell>
          <cell r="F91">
            <v>30.4</v>
          </cell>
          <cell r="L91">
            <v>52.3</v>
          </cell>
          <cell r="M91">
            <v>52.3</v>
          </cell>
          <cell r="N91">
            <v>30.4</v>
          </cell>
          <cell r="O91">
            <v>0</v>
          </cell>
        </row>
        <row r="92">
          <cell r="E92">
            <v>11.8</v>
          </cell>
          <cell r="F92">
            <v>3.6</v>
          </cell>
          <cell r="L92">
            <v>11.8</v>
          </cell>
          <cell r="M92">
            <v>11.8</v>
          </cell>
          <cell r="N92">
            <v>3.6</v>
          </cell>
          <cell r="O92">
            <v>0</v>
          </cell>
        </row>
        <row r="93">
          <cell r="E93">
            <v>26.5</v>
          </cell>
          <cell r="L93">
            <v>26.5</v>
          </cell>
          <cell r="M93">
            <v>26.5</v>
          </cell>
          <cell r="N93">
            <v>0</v>
          </cell>
          <cell r="O93">
            <v>0</v>
          </cell>
        </row>
        <row r="94">
          <cell r="E94">
            <v>14</v>
          </cell>
          <cell r="I94">
            <v>-4.7</v>
          </cell>
          <cell r="L94">
            <v>9.3000000000000007</v>
          </cell>
          <cell r="M94">
            <v>9.3000000000000007</v>
          </cell>
          <cell r="N94">
            <v>0</v>
          </cell>
          <cell r="O94">
            <v>0</v>
          </cell>
        </row>
        <row r="95">
          <cell r="E95">
            <v>2</v>
          </cell>
          <cell r="I95">
            <v>4.5999999999999996</v>
          </cell>
          <cell r="L95">
            <v>6.6</v>
          </cell>
          <cell r="M95">
            <v>6.6</v>
          </cell>
          <cell r="N95">
            <v>0</v>
          </cell>
          <cell r="O95">
            <v>0</v>
          </cell>
        </row>
        <row r="96">
          <cell r="E96">
            <v>605.39999999999986</v>
          </cell>
          <cell r="F96">
            <v>55.1</v>
          </cell>
          <cell r="G96">
            <v>0</v>
          </cell>
          <cell r="I96">
            <v>-0.10000000000000053</v>
          </cell>
          <cell r="J96">
            <v>0</v>
          </cell>
          <cell r="K96">
            <v>0</v>
          </cell>
          <cell r="L96">
            <v>605.29999999999984</v>
          </cell>
          <cell r="M96">
            <v>605.29999999999984</v>
          </cell>
          <cell r="N96">
            <v>55.1</v>
          </cell>
          <cell r="O96">
            <v>0</v>
          </cell>
        </row>
        <row r="98">
          <cell r="E98">
            <v>0.7</v>
          </cell>
          <cell r="L98">
            <v>0.7</v>
          </cell>
          <cell r="M98">
            <v>0.7</v>
          </cell>
          <cell r="N98">
            <v>0</v>
          </cell>
          <cell r="O98">
            <v>0</v>
          </cell>
        </row>
        <row r="99">
          <cell r="E99">
            <v>0.6</v>
          </cell>
          <cell r="L99">
            <v>0.6</v>
          </cell>
          <cell r="M99">
            <v>0.6</v>
          </cell>
          <cell r="N99">
            <v>0</v>
          </cell>
          <cell r="O99">
            <v>0</v>
          </cell>
        </row>
        <row r="100">
          <cell r="E100">
            <v>1</v>
          </cell>
          <cell r="L100">
            <v>1</v>
          </cell>
          <cell r="M100">
            <v>1</v>
          </cell>
          <cell r="N100">
            <v>0</v>
          </cell>
          <cell r="O100">
            <v>0</v>
          </cell>
        </row>
        <row r="101">
          <cell r="E101">
            <v>0.8</v>
          </cell>
          <cell r="L101">
            <v>0.8</v>
          </cell>
          <cell r="M101">
            <v>0.8</v>
          </cell>
          <cell r="N101">
            <v>0</v>
          </cell>
          <cell r="O101">
            <v>0</v>
          </cell>
        </row>
        <row r="102">
          <cell r="E102">
            <v>12.5</v>
          </cell>
          <cell r="G102">
            <v>0.3</v>
          </cell>
          <cell r="I102">
            <v>3.3</v>
          </cell>
          <cell r="K102">
            <v>-0.3</v>
          </cell>
          <cell r="L102">
            <v>15.8</v>
          </cell>
          <cell r="M102">
            <v>15.8</v>
          </cell>
          <cell r="N102">
            <v>0</v>
          </cell>
          <cell r="O102">
            <v>0</v>
          </cell>
        </row>
        <row r="103">
          <cell r="E103">
            <v>3.4</v>
          </cell>
          <cell r="L103">
            <v>3.4</v>
          </cell>
          <cell r="M103">
            <v>3.4</v>
          </cell>
          <cell r="N103">
            <v>0</v>
          </cell>
          <cell r="O103">
            <v>0</v>
          </cell>
        </row>
        <row r="104">
          <cell r="E104">
            <v>2.2999999999999998</v>
          </cell>
          <cell r="L104">
            <v>2.2999999999999998</v>
          </cell>
          <cell r="M104">
            <v>2.2999999999999998</v>
          </cell>
          <cell r="N104">
            <v>0</v>
          </cell>
          <cell r="O104">
            <v>0</v>
          </cell>
        </row>
        <row r="105">
          <cell r="E105">
            <v>0.8</v>
          </cell>
          <cell r="L105">
            <v>0.8</v>
          </cell>
          <cell r="M105">
            <v>0.8</v>
          </cell>
          <cell r="N105">
            <v>0</v>
          </cell>
          <cell r="O105">
            <v>0</v>
          </cell>
        </row>
        <row r="106">
          <cell r="E106">
            <v>0.8</v>
          </cell>
          <cell r="I106">
            <v>0.7</v>
          </cell>
          <cell r="L106">
            <v>1.5</v>
          </cell>
          <cell r="M106">
            <v>1.5</v>
          </cell>
          <cell r="N106">
            <v>0</v>
          </cell>
          <cell r="O106">
            <v>0</v>
          </cell>
        </row>
        <row r="107">
          <cell r="E107">
            <v>1.3</v>
          </cell>
          <cell r="L107">
            <v>1.3</v>
          </cell>
          <cell r="M107">
            <v>1.3</v>
          </cell>
          <cell r="N107">
            <v>0</v>
          </cell>
          <cell r="O107">
            <v>0</v>
          </cell>
        </row>
        <row r="108">
          <cell r="E108">
            <v>1.6</v>
          </cell>
          <cell r="L108">
            <v>1.6</v>
          </cell>
          <cell r="M108">
            <v>1.6</v>
          </cell>
          <cell r="N108">
            <v>0</v>
          </cell>
          <cell r="O108">
            <v>0</v>
          </cell>
        </row>
        <row r="109">
          <cell r="E109">
            <v>1.8</v>
          </cell>
          <cell r="L109">
            <v>1.8</v>
          </cell>
          <cell r="M109">
            <v>1.8</v>
          </cell>
          <cell r="N109">
            <v>0</v>
          </cell>
          <cell r="O109">
            <v>0</v>
          </cell>
        </row>
        <row r="110">
          <cell r="E110">
            <v>13</v>
          </cell>
          <cell r="L110">
            <v>13</v>
          </cell>
          <cell r="M110">
            <v>13</v>
          </cell>
          <cell r="N110">
            <v>0</v>
          </cell>
          <cell r="O110">
            <v>0</v>
          </cell>
        </row>
        <row r="111">
          <cell r="E111">
            <v>13.2</v>
          </cell>
          <cell r="L111">
            <v>13.2</v>
          </cell>
          <cell r="M111">
            <v>13.2</v>
          </cell>
          <cell r="N111">
            <v>0</v>
          </cell>
          <cell r="O111">
            <v>0</v>
          </cell>
        </row>
        <row r="112">
          <cell r="E112">
            <v>53.800000000000011</v>
          </cell>
          <cell r="F112">
            <v>0</v>
          </cell>
          <cell r="G112">
            <v>0.3</v>
          </cell>
          <cell r="I112">
            <v>4</v>
          </cell>
          <cell r="J112">
            <v>0</v>
          </cell>
          <cell r="K112">
            <v>-0.3</v>
          </cell>
          <cell r="L112">
            <v>57.8</v>
          </cell>
          <cell r="M112">
            <v>57.8</v>
          </cell>
          <cell r="N112">
            <v>0</v>
          </cell>
          <cell r="O112">
            <v>0</v>
          </cell>
        </row>
        <row r="114">
          <cell r="E114">
            <v>233</v>
          </cell>
          <cell r="F114">
            <v>98.5</v>
          </cell>
          <cell r="L114">
            <v>233</v>
          </cell>
          <cell r="M114">
            <v>233</v>
          </cell>
          <cell r="N114">
            <v>98.5</v>
          </cell>
          <cell r="O114">
            <v>0</v>
          </cell>
        </row>
        <row r="115">
          <cell r="E115">
            <v>30</v>
          </cell>
          <cell r="L115">
            <v>30</v>
          </cell>
          <cell r="M115">
            <v>30</v>
          </cell>
          <cell r="N115">
            <v>0</v>
          </cell>
          <cell r="O115">
            <v>0</v>
          </cell>
        </row>
        <row r="116">
          <cell r="E116">
            <v>8</v>
          </cell>
          <cell r="I116">
            <v>-2.4</v>
          </cell>
          <cell r="L116">
            <v>5.6</v>
          </cell>
          <cell r="M116">
            <v>5.6</v>
          </cell>
          <cell r="N116">
            <v>0</v>
          </cell>
          <cell r="O116">
            <v>0</v>
          </cell>
        </row>
        <row r="117">
          <cell r="E117">
            <v>3</v>
          </cell>
          <cell r="L117">
            <v>3</v>
          </cell>
          <cell r="M117">
            <v>3</v>
          </cell>
          <cell r="N117">
            <v>0</v>
          </cell>
          <cell r="O117">
            <v>0</v>
          </cell>
        </row>
        <row r="118">
          <cell r="I118">
            <v>2.5</v>
          </cell>
          <cell r="L118">
            <v>2.5</v>
          </cell>
          <cell r="M118">
            <v>2.5</v>
          </cell>
          <cell r="N118">
            <v>0</v>
          </cell>
          <cell r="O118">
            <v>0</v>
          </cell>
        </row>
        <row r="119">
          <cell r="E119">
            <v>274</v>
          </cell>
          <cell r="F119">
            <v>98.5</v>
          </cell>
          <cell r="G119">
            <v>0</v>
          </cell>
          <cell r="I119">
            <v>0.10000000000000009</v>
          </cell>
          <cell r="J119">
            <v>0</v>
          </cell>
          <cell r="K119">
            <v>0</v>
          </cell>
          <cell r="L119">
            <v>274.10000000000002</v>
          </cell>
          <cell r="M119">
            <v>274.10000000000002</v>
          </cell>
          <cell r="N119">
            <v>98.5</v>
          </cell>
          <cell r="O119">
            <v>0</v>
          </cell>
        </row>
        <row r="120">
          <cell r="L120">
            <v>1107.7999999999997</v>
          </cell>
        </row>
        <row r="122">
          <cell r="Q122">
            <v>27.3</v>
          </cell>
        </row>
        <row r="123">
          <cell r="Q123">
            <v>0</v>
          </cell>
        </row>
        <row r="124">
          <cell r="Q124">
            <v>1.5</v>
          </cell>
        </row>
        <row r="125">
          <cell r="Q125">
            <v>0</v>
          </cell>
        </row>
        <row r="126">
          <cell r="Q126">
            <v>0</v>
          </cell>
        </row>
        <row r="127">
          <cell r="Q127">
            <v>36.199999999999996</v>
          </cell>
        </row>
        <row r="128">
          <cell r="Q128">
            <v>105.6</v>
          </cell>
        </row>
        <row r="129">
          <cell r="Q129">
            <v>57.8</v>
          </cell>
        </row>
        <row r="130">
          <cell r="Q130">
            <v>605.29999999999984</v>
          </cell>
        </row>
        <row r="131">
          <cell r="Q131">
            <v>274.10000000000002</v>
          </cell>
        </row>
      </sheetData>
      <sheetData sheetId="9">
        <row r="28">
          <cell r="G28">
            <v>12</v>
          </cell>
          <cell r="M28">
            <v>0</v>
          </cell>
          <cell r="N28">
            <v>0</v>
          </cell>
          <cell r="O28">
            <v>12</v>
          </cell>
        </row>
        <row r="29">
          <cell r="E29">
            <v>0</v>
          </cell>
          <cell r="F29">
            <v>0</v>
          </cell>
          <cell r="G29">
            <v>12</v>
          </cell>
          <cell r="I29">
            <v>0</v>
          </cell>
          <cell r="J29">
            <v>0</v>
          </cell>
          <cell r="K29">
            <v>0</v>
          </cell>
          <cell r="M29">
            <v>0</v>
          </cell>
          <cell r="N29">
            <v>0</v>
          </cell>
          <cell r="O29">
            <v>12</v>
          </cell>
        </row>
        <row r="31">
          <cell r="E31">
            <v>0</v>
          </cell>
          <cell r="F31">
            <v>0</v>
          </cell>
          <cell r="G31">
            <v>395.5</v>
          </cell>
          <cell r="I31">
            <v>0</v>
          </cell>
          <cell r="J31">
            <v>0</v>
          </cell>
          <cell r="K31">
            <v>0</v>
          </cell>
          <cell r="M31">
            <v>0</v>
          </cell>
          <cell r="N31">
            <v>0</v>
          </cell>
          <cell r="O31">
            <v>395.5</v>
          </cell>
        </row>
        <row r="36">
          <cell r="E36">
            <v>0</v>
          </cell>
          <cell r="F36">
            <v>0</v>
          </cell>
          <cell r="G36">
            <v>395.5</v>
          </cell>
          <cell r="I36">
            <v>0</v>
          </cell>
          <cell r="J36">
            <v>0</v>
          </cell>
          <cell r="K36">
            <v>0</v>
          </cell>
          <cell r="M36">
            <v>0</v>
          </cell>
          <cell r="N36">
            <v>0</v>
          </cell>
          <cell r="O36">
            <v>395.5</v>
          </cell>
        </row>
        <row r="39">
          <cell r="E39">
            <v>0</v>
          </cell>
          <cell r="F39">
            <v>0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  <cell r="M39">
            <v>0</v>
          </cell>
          <cell r="N39">
            <v>0</v>
          </cell>
          <cell r="O39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M42">
            <v>0</v>
          </cell>
          <cell r="N42">
            <v>0</v>
          </cell>
          <cell r="O42">
            <v>0</v>
          </cell>
        </row>
        <row r="44">
          <cell r="E44">
            <v>5.3</v>
          </cell>
          <cell r="F44">
            <v>1.5</v>
          </cell>
          <cell r="G44">
            <v>562</v>
          </cell>
          <cell r="I44">
            <v>6</v>
          </cell>
          <cell r="K44">
            <v>-6</v>
          </cell>
          <cell r="M44">
            <v>11.3</v>
          </cell>
          <cell r="N44">
            <v>1.5</v>
          </cell>
          <cell r="O44">
            <v>556</v>
          </cell>
        </row>
        <row r="45">
          <cell r="E45">
            <v>5.3</v>
          </cell>
          <cell r="F45">
            <v>1.5</v>
          </cell>
          <cell r="G45">
            <v>562</v>
          </cell>
          <cell r="I45">
            <v>6</v>
          </cell>
          <cell r="J45">
            <v>0</v>
          </cell>
          <cell r="K45">
            <v>-6</v>
          </cell>
          <cell r="M45">
            <v>11.3</v>
          </cell>
          <cell r="N45">
            <v>1.5</v>
          </cell>
          <cell r="O45">
            <v>556</v>
          </cell>
        </row>
        <row r="47">
          <cell r="E47">
            <v>4.7</v>
          </cell>
          <cell r="F47">
            <v>1.5</v>
          </cell>
          <cell r="G47">
            <v>146.6</v>
          </cell>
          <cell r="M47">
            <v>4.7</v>
          </cell>
          <cell r="N47">
            <v>1.5</v>
          </cell>
          <cell r="O47">
            <v>146.6</v>
          </cell>
        </row>
        <row r="48">
          <cell r="M48">
            <v>0</v>
          </cell>
          <cell r="N48">
            <v>0</v>
          </cell>
          <cell r="O48">
            <v>0</v>
          </cell>
        </row>
        <row r="49">
          <cell r="E49">
            <v>4.7</v>
          </cell>
          <cell r="F49">
            <v>1.5</v>
          </cell>
          <cell r="G49">
            <v>146.6</v>
          </cell>
          <cell r="I49">
            <v>0</v>
          </cell>
          <cell r="J49">
            <v>0</v>
          </cell>
          <cell r="K49">
            <v>0</v>
          </cell>
          <cell r="M49">
            <v>4.7</v>
          </cell>
          <cell r="N49">
            <v>1.5</v>
          </cell>
          <cell r="O49">
            <v>146.6</v>
          </cell>
        </row>
        <row r="51">
          <cell r="E51">
            <v>2.4</v>
          </cell>
          <cell r="F51">
            <v>0.6</v>
          </cell>
          <cell r="G51">
            <v>76.2</v>
          </cell>
          <cell r="M51">
            <v>2.4</v>
          </cell>
          <cell r="N51">
            <v>0.6</v>
          </cell>
          <cell r="O51">
            <v>76.2</v>
          </cell>
        </row>
        <row r="52">
          <cell r="E52">
            <v>2.4</v>
          </cell>
          <cell r="F52">
            <v>0.6</v>
          </cell>
          <cell r="G52">
            <v>76.2</v>
          </cell>
          <cell r="I52">
            <v>0</v>
          </cell>
          <cell r="J52">
            <v>0</v>
          </cell>
          <cell r="K52">
            <v>0</v>
          </cell>
          <cell r="M52">
            <v>2.4</v>
          </cell>
          <cell r="N52">
            <v>0.6</v>
          </cell>
          <cell r="O52">
            <v>76.2</v>
          </cell>
        </row>
        <row r="55">
          <cell r="Q55">
            <v>0</v>
          </cell>
        </row>
        <row r="56">
          <cell r="Q56">
            <v>0</v>
          </cell>
        </row>
        <row r="57">
          <cell r="Q57">
            <v>0</v>
          </cell>
        </row>
        <row r="58">
          <cell r="Q58">
            <v>686.19999999999993</v>
          </cell>
        </row>
        <row r="59">
          <cell r="Q59">
            <v>256.39999999999998</v>
          </cell>
        </row>
        <row r="60">
          <cell r="Q60">
            <v>10.1</v>
          </cell>
        </row>
        <row r="61">
          <cell r="Q61">
            <v>0</v>
          </cell>
        </row>
        <row r="62">
          <cell r="Q62">
            <v>173.39999999999998</v>
          </cell>
        </row>
        <row r="63">
          <cell r="Q63">
            <v>0</v>
          </cell>
        </row>
        <row r="64">
          <cell r="Q64">
            <v>78.600000000000009</v>
          </cell>
        </row>
      </sheetData>
      <sheetData sheetId="10">
        <row r="15">
          <cell r="E15">
            <v>147.5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0</v>
          </cell>
          <cell r="M15">
            <v>147.5</v>
          </cell>
          <cell r="N15">
            <v>0</v>
          </cell>
          <cell r="O15">
            <v>0</v>
          </cell>
        </row>
        <row r="19">
          <cell r="E19">
            <v>147.5</v>
          </cell>
          <cell r="F19">
            <v>0</v>
          </cell>
          <cell r="G19">
            <v>0</v>
          </cell>
          <cell r="I19">
            <v>0</v>
          </cell>
          <cell r="J19">
            <v>0</v>
          </cell>
          <cell r="K19">
            <v>0</v>
          </cell>
          <cell r="M19">
            <v>147.5</v>
          </cell>
          <cell r="N19">
            <v>0</v>
          </cell>
          <cell r="O19">
            <v>0</v>
          </cell>
        </row>
        <row r="21">
          <cell r="E21">
            <v>77.2</v>
          </cell>
          <cell r="F21">
            <v>0</v>
          </cell>
          <cell r="G21">
            <v>14.6</v>
          </cell>
          <cell r="I21">
            <v>0</v>
          </cell>
          <cell r="J21">
            <v>0</v>
          </cell>
          <cell r="K21">
            <v>0</v>
          </cell>
          <cell r="M21">
            <v>77.2</v>
          </cell>
          <cell r="N21">
            <v>0</v>
          </cell>
          <cell r="O21">
            <v>14.6</v>
          </cell>
        </row>
        <row r="24">
          <cell r="G24">
            <v>20.7</v>
          </cell>
          <cell r="M24">
            <v>0</v>
          </cell>
          <cell r="N24">
            <v>0</v>
          </cell>
          <cell r="O24">
            <v>20.7</v>
          </cell>
        </row>
        <row r="25">
          <cell r="E25">
            <v>77.2</v>
          </cell>
          <cell r="F25">
            <v>0</v>
          </cell>
          <cell r="G25">
            <v>35.299999999999997</v>
          </cell>
          <cell r="I25">
            <v>0</v>
          </cell>
          <cell r="J25">
            <v>0</v>
          </cell>
          <cell r="K25">
            <v>0</v>
          </cell>
          <cell r="M25">
            <v>77.2</v>
          </cell>
          <cell r="N25">
            <v>0</v>
          </cell>
          <cell r="O25">
            <v>35.299999999999997</v>
          </cell>
        </row>
        <row r="27">
          <cell r="E27">
            <v>22.3</v>
          </cell>
          <cell r="M27">
            <v>22.3</v>
          </cell>
          <cell r="N27">
            <v>0</v>
          </cell>
          <cell r="O27">
            <v>0</v>
          </cell>
        </row>
        <row r="28">
          <cell r="E28">
            <v>1.5</v>
          </cell>
          <cell r="M28">
            <v>1.5</v>
          </cell>
          <cell r="N28">
            <v>0</v>
          </cell>
          <cell r="O28">
            <v>0</v>
          </cell>
        </row>
        <row r="29">
          <cell r="E29">
            <v>2.4</v>
          </cell>
          <cell r="M29">
            <v>2.4</v>
          </cell>
          <cell r="N29">
            <v>0</v>
          </cell>
          <cell r="O29">
            <v>0</v>
          </cell>
        </row>
        <row r="30">
          <cell r="E30">
            <v>7.1</v>
          </cell>
          <cell r="M30">
            <v>7.1</v>
          </cell>
          <cell r="N30">
            <v>0</v>
          </cell>
          <cell r="O30">
            <v>0</v>
          </cell>
        </row>
        <row r="31">
          <cell r="E31">
            <v>1</v>
          </cell>
          <cell r="M31">
            <v>1</v>
          </cell>
          <cell r="N31">
            <v>0</v>
          </cell>
          <cell r="O31">
            <v>0</v>
          </cell>
        </row>
        <row r="32">
          <cell r="E32">
            <v>1.9</v>
          </cell>
          <cell r="M32">
            <v>1.9</v>
          </cell>
          <cell r="N32">
            <v>0</v>
          </cell>
          <cell r="O32">
            <v>0</v>
          </cell>
        </row>
        <row r="33">
          <cell r="E33">
            <v>1.3</v>
          </cell>
          <cell r="M33">
            <v>1.3</v>
          </cell>
          <cell r="N33">
            <v>0</v>
          </cell>
          <cell r="O33">
            <v>0</v>
          </cell>
        </row>
        <row r="34">
          <cell r="E34">
            <v>16.899999999999999</v>
          </cell>
          <cell r="M34">
            <v>16.899999999999999</v>
          </cell>
          <cell r="N34">
            <v>0</v>
          </cell>
          <cell r="O34">
            <v>0</v>
          </cell>
        </row>
        <row r="35">
          <cell r="E35">
            <v>9.6</v>
          </cell>
          <cell r="M35">
            <v>9.6</v>
          </cell>
          <cell r="N35">
            <v>0</v>
          </cell>
          <cell r="O35">
            <v>0</v>
          </cell>
        </row>
        <row r="36">
          <cell r="E36">
            <v>7.4</v>
          </cell>
          <cell r="M36">
            <v>7.4</v>
          </cell>
          <cell r="N36">
            <v>0</v>
          </cell>
          <cell r="O36">
            <v>0</v>
          </cell>
        </row>
        <row r="37">
          <cell r="E37">
            <v>7.2</v>
          </cell>
          <cell r="M37">
            <v>7.2</v>
          </cell>
          <cell r="N37">
            <v>0</v>
          </cell>
          <cell r="O37">
            <v>0</v>
          </cell>
        </row>
        <row r="38">
          <cell r="E38">
            <v>0.2</v>
          </cell>
          <cell r="M38">
            <v>0.2</v>
          </cell>
          <cell r="N38">
            <v>0</v>
          </cell>
          <cell r="O38">
            <v>0</v>
          </cell>
        </row>
        <row r="39">
          <cell r="E39">
            <v>0.5</v>
          </cell>
          <cell r="M39">
            <v>0.5</v>
          </cell>
          <cell r="N39">
            <v>0</v>
          </cell>
          <cell r="O39">
            <v>0</v>
          </cell>
        </row>
        <row r="40">
          <cell r="E40">
            <v>0.6</v>
          </cell>
          <cell r="M40">
            <v>0.6</v>
          </cell>
          <cell r="N40">
            <v>0</v>
          </cell>
          <cell r="O40">
            <v>0</v>
          </cell>
        </row>
        <row r="41">
          <cell r="E41">
            <v>0.9</v>
          </cell>
          <cell r="M41">
            <v>0.9</v>
          </cell>
          <cell r="N41">
            <v>0</v>
          </cell>
          <cell r="O41">
            <v>0</v>
          </cell>
        </row>
        <row r="42">
          <cell r="E42">
            <v>0.3</v>
          </cell>
          <cell r="M42">
            <v>0.3</v>
          </cell>
          <cell r="N42">
            <v>0</v>
          </cell>
          <cell r="O42">
            <v>0</v>
          </cell>
        </row>
        <row r="43">
          <cell r="E43">
            <v>0.4</v>
          </cell>
          <cell r="M43">
            <v>0.4</v>
          </cell>
          <cell r="N43">
            <v>0</v>
          </cell>
          <cell r="O43">
            <v>0</v>
          </cell>
        </row>
        <row r="44">
          <cell r="E44">
            <v>0.6</v>
          </cell>
          <cell r="M44">
            <v>0.6</v>
          </cell>
          <cell r="N44">
            <v>0</v>
          </cell>
          <cell r="O44">
            <v>0</v>
          </cell>
        </row>
        <row r="45">
          <cell r="E45">
            <v>3</v>
          </cell>
          <cell r="M45">
            <v>3</v>
          </cell>
          <cell r="N45">
            <v>0</v>
          </cell>
          <cell r="O45">
            <v>0</v>
          </cell>
        </row>
        <row r="46">
          <cell r="E46">
            <v>1.7</v>
          </cell>
          <cell r="M46">
            <v>1.7</v>
          </cell>
          <cell r="N46">
            <v>0</v>
          </cell>
          <cell r="O46">
            <v>0</v>
          </cell>
        </row>
        <row r="47">
          <cell r="E47">
            <v>2.5</v>
          </cell>
          <cell r="M47">
            <v>2.5</v>
          </cell>
          <cell r="N47">
            <v>0</v>
          </cell>
          <cell r="O47">
            <v>0</v>
          </cell>
        </row>
        <row r="48">
          <cell r="E48">
            <v>4.4000000000000004</v>
          </cell>
          <cell r="M48">
            <v>4.4000000000000004</v>
          </cell>
          <cell r="N48">
            <v>0</v>
          </cell>
          <cell r="O48">
            <v>0</v>
          </cell>
        </row>
        <row r="49">
          <cell r="E49">
            <v>3.2</v>
          </cell>
          <cell r="M49">
            <v>3.2</v>
          </cell>
          <cell r="N49">
            <v>0</v>
          </cell>
          <cell r="O49">
            <v>0</v>
          </cell>
        </row>
        <row r="50">
          <cell r="E50">
            <v>4.5</v>
          </cell>
          <cell r="M50">
            <v>4.5</v>
          </cell>
          <cell r="N50">
            <v>0</v>
          </cell>
          <cell r="O50">
            <v>0</v>
          </cell>
        </row>
        <row r="51">
          <cell r="E51">
            <v>6.2</v>
          </cell>
          <cell r="M51">
            <v>6.2</v>
          </cell>
          <cell r="N51">
            <v>0</v>
          </cell>
          <cell r="O51">
            <v>0</v>
          </cell>
        </row>
        <row r="52">
          <cell r="E52">
            <v>0.4</v>
          </cell>
          <cell r="M52">
            <v>0.4</v>
          </cell>
          <cell r="N52">
            <v>0</v>
          </cell>
          <cell r="O52">
            <v>0</v>
          </cell>
        </row>
        <row r="53">
          <cell r="E53">
            <v>4.8</v>
          </cell>
          <cell r="M53">
            <v>4.8</v>
          </cell>
          <cell r="N53">
            <v>0</v>
          </cell>
          <cell r="O53">
            <v>0</v>
          </cell>
        </row>
        <row r="54">
          <cell r="E54">
            <v>0.6</v>
          </cell>
          <cell r="M54">
            <v>0.6</v>
          </cell>
          <cell r="N54">
            <v>0</v>
          </cell>
          <cell r="O54">
            <v>0</v>
          </cell>
        </row>
        <row r="55">
          <cell r="E55">
            <v>0.6</v>
          </cell>
          <cell r="M55">
            <v>0.6</v>
          </cell>
          <cell r="N55">
            <v>0</v>
          </cell>
          <cell r="O55">
            <v>0</v>
          </cell>
        </row>
        <row r="56">
          <cell r="E56">
            <v>0.1</v>
          </cell>
          <cell r="M56">
            <v>0.1</v>
          </cell>
          <cell r="N56">
            <v>0</v>
          </cell>
          <cell r="O56">
            <v>0</v>
          </cell>
        </row>
        <row r="57">
          <cell r="E57">
            <v>3.4</v>
          </cell>
          <cell r="M57">
            <v>3.4</v>
          </cell>
          <cell r="N57">
            <v>0</v>
          </cell>
          <cell r="O57">
            <v>0</v>
          </cell>
        </row>
        <row r="58">
          <cell r="E58">
            <v>117.5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117.5</v>
          </cell>
          <cell r="N58">
            <v>0</v>
          </cell>
          <cell r="O58">
            <v>0</v>
          </cell>
        </row>
        <row r="60">
          <cell r="E60">
            <v>4.8</v>
          </cell>
          <cell r="M60">
            <v>4.8</v>
          </cell>
          <cell r="N60">
            <v>0</v>
          </cell>
          <cell r="O60">
            <v>0</v>
          </cell>
        </row>
        <row r="61">
          <cell r="E61">
            <v>0.1</v>
          </cell>
          <cell r="M61">
            <v>0.1</v>
          </cell>
          <cell r="N61">
            <v>0</v>
          </cell>
          <cell r="O61">
            <v>0</v>
          </cell>
        </row>
        <row r="62">
          <cell r="E62">
            <v>0.5</v>
          </cell>
          <cell r="M62">
            <v>0.5</v>
          </cell>
          <cell r="N62">
            <v>0</v>
          </cell>
          <cell r="O62">
            <v>0</v>
          </cell>
        </row>
        <row r="63">
          <cell r="E63">
            <v>0.1</v>
          </cell>
          <cell r="M63">
            <v>0.1</v>
          </cell>
          <cell r="N63">
            <v>0</v>
          </cell>
          <cell r="O63">
            <v>0</v>
          </cell>
        </row>
        <row r="64">
          <cell r="E64">
            <v>0.4</v>
          </cell>
          <cell r="M64">
            <v>0.4</v>
          </cell>
          <cell r="N64">
            <v>0</v>
          </cell>
          <cell r="O64">
            <v>0</v>
          </cell>
        </row>
        <row r="65">
          <cell r="E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3.7</v>
          </cell>
          <cell r="M66">
            <v>3.7</v>
          </cell>
          <cell r="N66">
            <v>0</v>
          </cell>
          <cell r="O66">
            <v>0</v>
          </cell>
        </row>
        <row r="67">
          <cell r="E67">
            <v>2.6</v>
          </cell>
          <cell r="M67">
            <v>2.6</v>
          </cell>
          <cell r="N67">
            <v>0</v>
          </cell>
          <cell r="O67">
            <v>0</v>
          </cell>
        </row>
        <row r="68">
          <cell r="E68">
            <v>3</v>
          </cell>
          <cell r="M68">
            <v>3</v>
          </cell>
          <cell r="N68">
            <v>0</v>
          </cell>
          <cell r="O68">
            <v>0</v>
          </cell>
        </row>
        <row r="69">
          <cell r="E69">
            <v>15.299999999999999</v>
          </cell>
          <cell r="F69">
            <v>0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15.299999999999999</v>
          </cell>
          <cell r="N69">
            <v>0</v>
          </cell>
          <cell r="O69">
            <v>0</v>
          </cell>
        </row>
        <row r="71">
          <cell r="E71">
            <v>136.19999999999999</v>
          </cell>
          <cell r="G71">
            <v>66.2</v>
          </cell>
          <cell r="M71">
            <v>136.19999999999999</v>
          </cell>
          <cell r="N71">
            <v>0</v>
          </cell>
          <cell r="O71">
            <v>66.2</v>
          </cell>
        </row>
        <row r="72">
          <cell r="E72">
            <v>4.2</v>
          </cell>
          <cell r="M72">
            <v>4.2</v>
          </cell>
          <cell r="N72">
            <v>0</v>
          </cell>
          <cell r="O72">
            <v>0</v>
          </cell>
        </row>
        <row r="73">
          <cell r="E73">
            <v>2.2999999999999998</v>
          </cell>
          <cell r="M73">
            <v>2.2999999999999998</v>
          </cell>
          <cell r="N73">
            <v>0</v>
          </cell>
          <cell r="O73">
            <v>0</v>
          </cell>
        </row>
        <row r="74">
          <cell r="E74">
            <v>5.7</v>
          </cell>
          <cell r="M74">
            <v>5.7</v>
          </cell>
          <cell r="N74">
            <v>0</v>
          </cell>
          <cell r="O74">
            <v>0</v>
          </cell>
        </row>
        <row r="75">
          <cell r="E75">
            <v>148.39999999999998</v>
          </cell>
          <cell r="F75">
            <v>0</v>
          </cell>
          <cell r="G75">
            <v>66.2</v>
          </cell>
          <cell r="I75">
            <v>0</v>
          </cell>
          <cell r="J75">
            <v>0</v>
          </cell>
          <cell r="K75">
            <v>0</v>
          </cell>
          <cell r="M75">
            <v>148.39999999999998</v>
          </cell>
          <cell r="N75">
            <v>0</v>
          </cell>
          <cell r="O75">
            <v>66.2</v>
          </cell>
        </row>
        <row r="78">
          <cell r="E78">
            <v>0.2</v>
          </cell>
          <cell r="M78">
            <v>0.2</v>
          </cell>
          <cell r="N78">
            <v>0</v>
          </cell>
          <cell r="O78">
            <v>0</v>
          </cell>
        </row>
        <row r="80">
          <cell r="E80">
            <v>0.1</v>
          </cell>
          <cell r="M80">
            <v>0.1</v>
          </cell>
          <cell r="N80">
            <v>0</v>
          </cell>
          <cell r="O80">
            <v>0</v>
          </cell>
        </row>
        <row r="81">
          <cell r="E81">
            <v>0.30000000000000004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  <cell r="M81">
            <v>0.30000000000000004</v>
          </cell>
          <cell r="N81">
            <v>0</v>
          </cell>
          <cell r="O81">
            <v>0</v>
          </cell>
        </row>
        <row r="83">
          <cell r="E83">
            <v>0.1</v>
          </cell>
          <cell r="M83">
            <v>0.1</v>
          </cell>
          <cell r="N83">
            <v>0</v>
          </cell>
          <cell r="O83">
            <v>0</v>
          </cell>
        </row>
        <row r="85">
          <cell r="E85">
            <v>0.1</v>
          </cell>
          <cell r="M85">
            <v>0.1</v>
          </cell>
          <cell r="N85">
            <v>0</v>
          </cell>
          <cell r="O85">
            <v>0</v>
          </cell>
        </row>
        <row r="86">
          <cell r="E86">
            <v>0.2</v>
          </cell>
          <cell r="F86">
            <v>0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  <cell r="M86">
            <v>0.2</v>
          </cell>
          <cell r="N86">
            <v>0</v>
          </cell>
          <cell r="O86">
            <v>0</v>
          </cell>
        </row>
        <row r="88">
          <cell r="G88">
            <v>1.7</v>
          </cell>
          <cell r="M88">
            <v>0</v>
          </cell>
          <cell r="N88">
            <v>0</v>
          </cell>
          <cell r="O88">
            <v>1.7</v>
          </cell>
        </row>
        <row r="91">
          <cell r="E91">
            <v>0.1</v>
          </cell>
          <cell r="M91">
            <v>0.1</v>
          </cell>
          <cell r="N91">
            <v>0</v>
          </cell>
          <cell r="O91">
            <v>0</v>
          </cell>
        </row>
        <row r="92">
          <cell r="E92">
            <v>0.3</v>
          </cell>
          <cell r="M92">
            <v>0.3</v>
          </cell>
          <cell r="N92">
            <v>0</v>
          </cell>
          <cell r="O92">
            <v>0</v>
          </cell>
        </row>
        <row r="93">
          <cell r="E93">
            <v>0.6</v>
          </cell>
          <cell r="M93">
            <v>0.6</v>
          </cell>
          <cell r="N93">
            <v>0</v>
          </cell>
          <cell r="O93">
            <v>0</v>
          </cell>
        </row>
        <row r="94">
          <cell r="E94">
            <v>0.3</v>
          </cell>
          <cell r="M94">
            <v>0.3</v>
          </cell>
          <cell r="N94">
            <v>0</v>
          </cell>
          <cell r="O94">
            <v>0</v>
          </cell>
        </row>
        <row r="95">
          <cell r="E95">
            <v>0.2</v>
          </cell>
          <cell r="M95">
            <v>0.2</v>
          </cell>
          <cell r="N95">
            <v>0</v>
          </cell>
          <cell r="O95">
            <v>0</v>
          </cell>
        </row>
        <row r="96">
          <cell r="E96">
            <v>0.1</v>
          </cell>
          <cell r="M96">
            <v>0.1</v>
          </cell>
          <cell r="N96">
            <v>0</v>
          </cell>
          <cell r="O96">
            <v>0</v>
          </cell>
        </row>
        <row r="97">
          <cell r="E97">
            <v>0.5</v>
          </cell>
          <cell r="M97">
            <v>0.5</v>
          </cell>
          <cell r="N97">
            <v>0</v>
          </cell>
          <cell r="O97">
            <v>0</v>
          </cell>
        </row>
        <row r="98">
          <cell r="E98">
            <v>0.1</v>
          </cell>
          <cell r="M98">
            <v>0.1</v>
          </cell>
          <cell r="N98">
            <v>0</v>
          </cell>
          <cell r="O98">
            <v>0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0.4</v>
          </cell>
          <cell r="M100">
            <v>0.4</v>
          </cell>
          <cell r="N100">
            <v>0</v>
          </cell>
          <cell r="O100">
            <v>0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E102">
            <v>0.2</v>
          </cell>
          <cell r="M102">
            <v>0.2</v>
          </cell>
          <cell r="N102">
            <v>0</v>
          </cell>
          <cell r="O102">
            <v>0</v>
          </cell>
        </row>
        <row r="103">
          <cell r="E103">
            <v>0.9</v>
          </cell>
          <cell r="M103">
            <v>0.9</v>
          </cell>
          <cell r="N103">
            <v>0</v>
          </cell>
          <cell r="O103">
            <v>0</v>
          </cell>
        </row>
        <row r="104">
          <cell r="E104">
            <v>0.3</v>
          </cell>
          <cell r="M104">
            <v>0.3</v>
          </cell>
          <cell r="N104">
            <v>0</v>
          </cell>
          <cell r="O104">
            <v>0</v>
          </cell>
        </row>
        <row r="105">
          <cell r="E105">
            <v>0.9</v>
          </cell>
          <cell r="M105">
            <v>0.9</v>
          </cell>
          <cell r="N105">
            <v>0</v>
          </cell>
          <cell r="O105">
            <v>0</v>
          </cell>
        </row>
        <row r="106">
          <cell r="E106">
            <v>0.3</v>
          </cell>
          <cell r="F106">
            <v>0.2</v>
          </cell>
          <cell r="M106">
            <v>0.3</v>
          </cell>
          <cell r="N106">
            <v>0.2</v>
          </cell>
          <cell r="O106">
            <v>0</v>
          </cell>
        </row>
        <row r="107">
          <cell r="E107">
            <v>7.8</v>
          </cell>
          <cell r="F107">
            <v>5.6</v>
          </cell>
          <cell r="M107">
            <v>7.8</v>
          </cell>
          <cell r="N107">
            <v>5.6</v>
          </cell>
          <cell r="O107">
            <v>0</v>
          </cell>
        </row>
        <row r="108">
          <cell r="E108">
            <v>0.5</v>
          </cell>
          <cell r="M108">
            <v>0.5</v>
          </cell>
          <cell r="N108">
            <v>0</v>
          </cell>
          <cell r="O108">
            <v>0</v>
          </cell>
        </row>
        <row r="109">
          <cell r="E109">
            <v>1.8</v>
          </cell>
          <cell r="M109">
            <v>1.8</v>
          </cell>
          <cell r="N109">
            <v>0</v>
          </cell>
          <cell r="O109">
            <v>0</v>
          </cell>
        </row>
        <row r="110">
          <cell r="E110">
            <v>0.3</v>
          </cell>
          <cell r="M110">
            <v>0.3</v>
          </cell>
          <cell r="N110">
            <v>0</v>
          </cell>
          <cell r="O110">
            <v>0</v>
          </cell>
        </row>
        <row r="111">
          <cell r="E111">
            <v>16.100000000000001</v>
          </cell>
          <cell r="F111">
            <v>5.8</v>
          </cell>
          <cell r="G111">
            <v>0</v>
          </cell>
          <cell r="I111">
            <v>0</v>
          </cell>
          <cell r="J111">
            <v>0</v>
          </cell>
          <cell r="K111">
            <v>0</v>
          </cell>
          <cell r="M111">
            <v>16.100000000000001</v>
          </cell>
          <cell r="N111">
            <v>5.8</v>
          </cell>
          <cell r="O111">
            <v>0</v>
          </cell>
        </row>
        <row r="113">
          <cell r="E113">
            <v>0.2</v>
          </cell>
          <cell r="M113">
            <v>0.2</v>
          </cell>
          <cell r="N113">
            <v>0</v>
          </cell>
          <cell r="O113">
            <v>0</v>
          </cell>
        </row>
        <row r="114">
          <cell r="E114">
            <v>0.2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0.2</v>
          </cell>
          <cell r="N114">
            <v>0</v>
          </cell>
          <cell r="O114">
            <v>0</v>
          </cell>
        </row>
        <row r="116">
          <cell r="E116">
            <v>0.1</v>
          </cell>
          <cell r="M116">
            <v>0.1</v>
          </cell>
          <cell r="N116">
            <v>0</v>
          </cell>
          <cell r="O116">
            <v>0</v>
          </cell>
        </row>
        <row r="117">
          <cell r="E117">
            <v>0.1</v>
          </cell>
          <cell r="M117">
            <v>0.1</v>
          </cell>
          <cell r="N117">
            <v>0</v>
          </cell>
          <cell r="O117">
            <v>0</v>
          </cell>
        </row>
        <row r="118">
          <cell r="E118">
            <v>0.1</v>
          </cell>
          <cell r="M118">
            <v>0.1</v>
          </cell>
          <cell r="N118">
            <v>0</v>
          </cell>
          <cell r="O118">
            <v>0</v>
          </cell>
        </row>
        <row r="119">
          <cell r="E119">
            <v>0.30000000000000004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0.30000000000000004</v>
          </cell>
          <cell r="N119">
            <v>0</v>
          </cell>
          <cell r="O119">
            <v>0</v>
          </cell>
        </row>
        <row r="122">
          <cell r="E122">
            <v>1.6</v>
          </cell>
          <cell r="M122">
            <v>1.6</v>
          </cell>
          <cell r="N122">
            <v>0</v>
          </cell>
          <cell r="O122">
            <v>0</v>
          </cell>
        </row>
        <row r="124">
          <cell r="E124">
            <v>1.6</v>
          </cell>
          <cell r="F124">
            <v>0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1.6</v>
          </cell>
          <cell r="N124">
            <v>0</v>
          </cell>
          <cell r="O124">
            <v>0</v>
          </cell>
        </row>
        <row r="127">
          <cell r="G127">
            <v>92.7</v>
          </cell>
          <cell r="M127">
            <v>0</v>
          </cell>
          <cell r="N127">
            <v>0</v>
          </cell>
          <cell r="O127">
            <v>92.7</v>
          </cell>
        </row>
        <row r="129">
          <cell r="E129">
            <v>0</v>
          </cell>
          <cell r="F129">
            <v>0</v>
          </cell>
          <cell r="G129">
            <v>92.7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92.7</v>
          </cell>
        </row>
        <row r="132">
          <cell r="E132">
            <v>1</v>
          </cell>
          <cell r="F132">
            <v>0.4</v>
          </cell>
          <cell r="M132">
            <v>1</v>
          </cell>
          <cell r="N132">
            <v>0.4</v>
          </cell>
          <cell r="O132">
            <v>0</v>
          </cell>
        </row>
        <row r="134">
          <cell r="E134">
            <v>1</v>
          </cell>
          <cell r="F134">
            <v>0.4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1</v>
          </cell>
          <cell r="N134">
            <v>0.4</v>
          </cell>
          <cell r="O134">
            <v>0</v>
          </cell>
        </row>
        <row r="136">
          <cell r="E136">
            <v>1.8</v>
          </cell>
          <cell r="F136">
            <v>0.9</v>
          </cell>
          <cell r="G136">
            <v>14.2</v>
          </cell>
          <cell r="M136">
            <v>1.8</v>
          </cell>
          <cell r="N136">
            <v>0.9</v>
          </cell>
          <cell r="O136">
            <v>14.2</v>
          </cell>
        </row>
        <row r="137">
          <cell r="E137">
            <v>43.1</v>
          </cell>
          <cell r="F137">
            <v>31.4</v>
          </cell>
          <cell r="M137">
            <v>43.1</v>
          </cell>
          <cell r="N137">
            <v>31.4</v>
          </cell>
          <cell r="O137">
            <v>0</v>
          </cell>
        </row>
        <row r="138">
          <cell r="E138">
            <v>44.9</v>
          </cell>
          <cell r="F138">
            <v>32.299999999999997</v>
          </cell>
          <cell r="G138">
            <v>14.2</v>
          </cell>
          <cell r="I138">
            <v>0</v>
          </cell>
          <cell r="J138">
            <v>0</v>
          </cell>
          <cell r="K138">
            <v>0</v>
          </cell>
          <cell r="M138">
            <v>44.9</v>
          </cell>
          <cell r="N138">
            <v>32.299999999999997</v>
          </cell>
          <cell r="O138">
            <v>14.2</v>
          </cell>
        </row>
        <row r="146">
          <cell r="Q146">
            <v>24.9</v>
          </cell>
        </row>
        <row r="147">
          <cell r="Q147">
            <v>0</v>
          </cell>
        </row>
        <row r="148">
          <cell r="Q148">
            <v>17.900000000000002</v>
          </cell>
        </row>
        <row r="149">
          <cell r="Q149">
            <v>87.4</v>
          </cell>
        </row>
        <row r="150">
          <cell r="Q150">
            <v>75.599999999999994</v>
          </cell>
        </row>
        <row r="151">
          <cell r="Q151">
            <v>56.3</v>
          </cell>
        </row>
        <row r="152">
          <cell r="Q152">
            <v>1.7</v>
          </cell>
        </row>
        <row r="153">
          <cell r="Q153">
            <v>108.2</v>
          </cell>
        </row>
        <row r="154">
          <cell r="Q154">
            <v>134.60000000000002</v>
          </cell>
        </row>
        <row r="155">
          <cell r="Q155">
            <v>273.99999999999994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7"/>
  <sheetViews>
    <sheetView workbookViewId="0">
      <selection sqref="A1:XFD1048576"/>
    </sheetView>
  </sheetViews>
  <sheetFormatPr defaultColWidth="9.42578125" defaultRowHeight="15" x14ac:dyDescent="0.25"/>
  <cols>
    <col min="1" max="1" width="9.7109375" style="250" customWidth="1"/>
    <col min="2" max="2" width="70.28515625" style="252" customWidth="1"/>
    <col min="3" max="3" width="10.42578125" style="253" hidden="1" customWidth="1"/>
    <col min="4" max="4" width="11.7109375" style="250" hidden="1" customWidth="1"/>
    <col min="5" max="5" width="10.42578125" style="250" customWidth="1"/>
    <col min="6" max="16384" width="9.42578125" style="250"/>
  </cols>
  <sheetData>
    <row r="1" spans="1:5" x14ac:dyDescent="0.25">
      <c r="B1" s="514" t="s">
        <v>328</v>
      </c>
      <c r="C1" s="514"/>
      <c r="D1" s="514"/>
      <c r="E1" s="514"/>
    </row>
    <row r="2" spans="1:5" x14ac:dyDescent="0.25">
      <c r="B2" s="514" t="s">
        <v>447</v>
      </c>
      <c r="C2" s="514"/>
      <c r="D2" s="514"/>
      <c r="E2" s="514"/>
    </row>
    <row r="3" spans="1:5" x14ac:dyDescent="0.25">
      <c r="B3" s="514" t="s">
        <v>505</v>
      </c>
      <c r="C3" s="514"/>
      <c r="D3" s="514"/>
      <c r="E3" s="514"/>
    </row>
    <row r="4" spans="1:5" x14ac:dyDescent="0.25">
      <c r="B4" s="514" t="s">
        <v>329</v>
      </c>
      <c r="C4" s="514"/>
      <c r="D4" s="514"/>
      <c r="E4" s="514"/>
    </row>
    <row r="5" spans="1:5" ht="15" customHeight="1" x14ac:dyDescent="0.25">
      <c r="B5" s="515" t="s">
        <v>506</v>
      </c>
      <c r="C5" s="515"/>
      <c r="D5" s="515"/>
      <c r="E5" s="515"/>
    </row>
    <row r="6" spans="1:5" x14ac:dyDescent="0.25">
      <c r="B6" s="515" t="s">
        <v>517</v>
      </c>
      <c r="C6" s="515"/>
      <c r="D6" s="515"/>
      <c r="E6" s="515"/>
    </row>
    <row r="7" spans="1:5" x14ac:dyDescent="0.25">
      <c r="B7" s="515" t="s">
        <v>518</v>
      </c>
      <c r="C7" s="515"/>
      <c r="D7" s="515"/>
      <c r="E7" s="515"/>
    </row>
    <row r="8" spans="1:5" x14ac:dyDescent="0.25">
      <c r="B8" s="515" t="s">
        <v>519</v>
      </c>
      <c r="C8" s="515"/>
      <c r="D8" s="515"/>
      <c r="E8" s="515"/>
    </row>
    <row r="9" spans="1:5" x14ac:dyDescent="0.25">
      <c r="B9" s="515" t="s">
        <v>543</v>
      </c>
      <c r="C9" s="515"/>
      <c r="D9" s="515"/>
      <c r="E9" s="515"/>
    </row>
    <row r="10" spans="1:5" x14ac:dyDescent="0.25">
      <c r="B10" s="515" t="s">
        <v>554</v>
      </c>
      <c r="C10" s="515"/>
      <c r="D10" s="515"/>
      <c r="E10" s="515"/>
    </row>
    <row r="11" spans="1:5" x14ac:dyDescent="0.25">
      <c r="B11" s="515" t="s">
        <v>555</v>
      </c>
      <c r="C11" s="515"/>
      <c r="D11" s="515"/>
      <c r="E11" s="515"/>
    </row>
    <row r="12" spans="1:5" x14ac:dyDescent="0.25">
      <c r="B12" s="515" t="s">
        <v>556</v>
      </c>
      <c r="C12" s="515"/>
      <c r="D12" s="515"/>
      <c r="E12" s="515"/>
    </row>
    <row r="13" spans="1:5" ht="12" customHeight="1" x14ac:dyDescent="0.25">
      <c r="B13" s="251"/>
      <c r="C13" s="251"/>
      <c r="D13" s="251"/>
      <c r="E13" s="251"/>
    </row>
    <row r="14" spans="1:5" x14ac:dyDescent="0.25">
      <c r="A14" s="513" t="s">
        <v>448</v>
      </c>
      <c r="B14" s="513"/>
      <c r="C14" s="513"/>
    </row>
    <row r="15" spans="1:5" ht="21" customHeight="1" x14ac:dyDescent="0.25">
      <c r="E15" s="4" t="s">
        <v>406</v>
      </c>
    </row>
    <row r="16" spans="1:5" ht="30" x14ac:dyDescent="0.25">
      <c r="A16" s="254" t="s">
        <v>227</v>
      </c>
      <c r="B16" s="255" t="s">
        <v>228</v>
      </c>
      <c r="C16" s="256" t="s">
        <v>318</v>
      </c>
      <c r="D16" s="257" t="s">
        <v>315</v>
      </c>
      <c r="E16" s="255" t="s">
        <v>0</v>
      </c>
    </row>
    <row r="17" spans="1:5" x14ac:dyDescent="0.25">
      <c r="A17" s="258" t="s">
        <v>71</v>
      </c>
      <c r="B17" s="259" t="s">
        <v>229</v>
      </c>
      <c r="C17" s="308">
        <f>C18+C20+C24</f>
        <v>19533.099999999999</v>
      </c>
      <c r="D17" s="309">
        <f>D18+D20+D24</f>
        <v>391.2</v>
      </c>
      <c r="E17" s="310">
        <f>E18+E20+E24</f>
        <v>19924.3</v>
      </c>
    </row>
    <row r="18" spans="1:5" x14ac:dyDescent="0.25">
      <c r="A18" s="258" t="s">
        <v>230</v>
      </c>
      <c r="B18" s="259" t="s">
        <v>231</v>
      </c>
      <c r="C18" s="308">
        <f>C19</f>
        <v>17958</v>
      </c>
      <c r="D18" s="309">
        <f>D19</f>
        <v>307.10000000000002</v>
      </c>
      <c r="E18" s="310">
        <f>E19</f>
        <v>18265.099999999999</v>
      </c>
    </row>
    <row r="19" spans="1:5" ht="15" customHeight="1" x14ac:dyDescent="0.25">
      <c r="A19" s="258" t="s">
        <v>232</v>
      </c>
      <c r="B19" s="260" t="s">
        <v>449</v>
      </c>
      <c r="C19" s="43">
        <v>17958</v>
      </c>
      <c r="D19" s="311">
        <v>307.10000000000002</v>
      </c>
      <c r="E19" s="314">
        <f>C19+D19</f>
        <v>18265.099999999999</v>
      </c>
    </row>
    <row r="20" spans="1:5" x14ac:dyDescent="0.25">
      <c r="A20" s="258" t="s">
        <v>233</v>
      </c>
      <c r="B20" s="259" t="s">
        <v>234</v>
      </c>
      <c r="C20" s="308">
        <f>C21+C22+C23</f>
        <v>477</v>
      </c>
      <c r="D20" s="309">
        <f>D21+D22+D23</f>
        <v>80.400000000000006</v>
      </c>
      <c r="E20" s="310">
        <f>E21+E22+E23</f>
        <v>557.4</v>
      </c>
    </row>
    <row r="21" spans="1:5" x14ac:dyDescent="0.25">
      <c r="A21" s="258" t="s">
        <v>235</v>
      </c>
      <c r="B21" s="260" t="s">
        <v>293</v>
      </c>
      <c r="C21" s="313">
        <v>250</v>
      </c>
      <c r="D21" s="311"/>
      <c r="E21" s="314">
        <f>C21+D21</f>
        <v>250</v>
      </c>
    </row>
    <row r="22" spans="1:5" x14ac:dyDescent="0.25">
      <c r="A22" s="258" t="s">
        <v>236</v>
      </c>
      <c r="B22" s="260" t="s">
        <v>294</v>
      </c>
      <c r="C22" s="313">
        <v>7</v>
      </c>
      <c r="D22" s="311"/>
      <c r="E22" s="314">
        <f>C22+D22</f>
        <v>7</v>
      </c>
    </row>
    <row r="23" spans="1:5" x14ac:dyDescent="0.25">
      <c r="A23" s="258" t="s">
        <v>237</v>
      </c>
      <c r="B23" s="260" t="s">
        <v>295</v>
      </c>
      <c r="C23" s="313">
        <v>220</v>
      </c>
      <c r="D23" s="311">
        <v>80.400000000000006</v>
      </c>
      <c r="E23" s="314">
        <f>C23+D23</f>
        <v>300.39999999999998</v>
      </c>
    </row>
    <row r="24" spans="1:5" x14ac:dyDescent="0.25">
      <c r="A24" s="258" t="s">
        <v>238</v>
      </c>
      <c r="B24" s="261" t="s">
        <v>239</v>
      </c>
      <c r="C24" s="308">
        <f>C25+C26+C27</f>
        <v>1098.0999999999999</v>
      </c>
      <c r="D24" s="309">
        <f>D25+D26+D27</f>
        <v>3.7</v>
      </c>
      <c r="E24" s="310">
        <f>E25+E26+E27</f>
        <v>1101.8</v>
      </c>
    </row>
    <row r="25" spans="1:5" x14ac:dyDescent="0.25">
      <c r="A25" s="258" t="s">
        <v>240</v>
      </c>
      <c r="B25" s="260" t="s">
        <v>296</v>
      </c>
      <c r="C25" s="313">
        <v>63.1</v>
      </c>
      <c r="D25" s="311"/>
      <c r="E25" s="314">
        <f>C25+D25</f>
        <v>63.1</v>
      </c>
    </row>
    <row r="26" spans="1:5" x14ac:dyDescent="0.25">
      <c r="A26" s="258" t="s">
        <v>241</v>
      </c>
      <c r="B26" s="260" t="s">
        <v>297</v>
      </c>
      <c r="C26" s="313">
        <v>40</v>
      </c>
      <c r="D26" s="311">
        <v>3.7</v>
      </c>
      <c r="E26" s="314">
        <f>C26+D26</f>
        <v>43.7</v>
      </c>
    </row>
    <row r="27" spans="1:5" x14ac:dyDescent="0.25">
      <c r="A27" s="258" t="s">
        <v>242</v>
      </c>
      <c r="B27" s="260" t="s">
        <v>298</v>
      </c>
      <c r="C27" s="313">
        <v>995</v>
      </c>
      <c r="D27" s="311"/>
      <c r="E27" s="314">
        <f>C27+D27</f>
        <v>995</v>
      </c>
    </row>
    <row r="28" spans="1:5" x14ac:dyDescent="0.25">
      <c r="A28" s="258" t="s">
        <v>182</v>
      </c>
      <c r="B28" s="259" t="s">
        <v>243</v>
      </c>
      <c r="C28" s="308">
        <f>C29+C33+C37+C39</f>
        <v>1355.1999999999998</v>
      </c>
      <c r="D28" s="309">
        <f>D29+D33+D37+D39</f>
        <v>26.6</v>
      </c>
      <c r="E28" s="310">
        <f>E29+E33+E37+E39</f>
        <v>1381.8</v>
      </c>
    </row>
    <row r="29" spans="1:5" x14ac:dyDescent="0.25">
      <c r="A29" s="258" t="s">
        <v>244</v>
      </c>
      <c r="B29" s="259" t="s">
        <v>245</v>
      </c>
      <c r="C29" s="308">
        <f>C30+C31+C32</f>
        <v>238.5</v>
      </c>
      <c r="D29" s="309">
        <f>D30+D31+D32</f>
        <v>0</v>
      </c>
      <c r="E29" s="310">
        <f>E30+E31+E32</f>
        <v>238.5</v>
      </c>
    </row>
    <row r="30" spans="1:5" ht="30" x14ac:dyDescent="0.25">
      <c r="A30" s="258" t="s">
        <v>246</v>
      </c>
      <c r="B30" s="260" t="s">
        <v>299</v>
      </c>
      <c r="C30" s="313">
        <v>150</v>
      </c>
      <c r="D30" s="311"/>
      <c r="E30" s="314">
        <f>C30+D30</f>
        <v>150</v>
      </c>
    </row>
    <row r="31" spans="1:5" x14ac:dyDescent="0.25">
      <c r="A31" s="258" t="s">
        <v>247</v>
      </c>
      <c r="B31" s="260" t="s">
        <v>300</v>
      </c>
      <c r="C31" s="313">
        <v>24.8</v>
      </c>
      <c r="D31" s="311"/>
      <c r="E31" s="314">
        <f>C31+D31</f>
        <v>24.8</v>
      </c>
    </row>
    <row r="32" spans="1:5" x14ac:dyDescent="0.25">
      <c r="A32" s="258" t="s">
        <v>248</v>
      </c>
      <c r="B32" s="260" t="s">
        <v>301</v>
      </c>
      <c r="C32" s="313">
        <v>63.7</v>
      </c>
      <c r="D32" s="311"/>
      <c r="E32" s="314">
        <f>C32+D32</f>
        <v>63.7</v>
      </c>
    </row>
    <row r="33" spans="1:5" x14ac:dyDescent="0.25">
      <c r="A33" s="258" t="s">
        <v>249</v>
      </c>
      <c r="B33" s="259" t="s">
        <v>250</v>
      </c>
      <c r="C33" s="308">
        <f>C34+C35+C36</f>
        <v>1103.6999999999998</v>
      </c>
      <c r="D33" s="309">
        <f>D34+D35+D36</f>
        <v>4.0999999999999996</v>
      </c>
      <c r="E33" s="310">
        <f>E34+E35+E36</f>
        <v>1107.8</v>
      </c>
    </row>
    <row r="34" spans="1:5" x14ac:dyDescent="0.25">
      <c r="A34" s="258" t="s">
        <v>251</v>
      </c>
      <c r="B34" s="260" t="s">
        <v>302</v>
      </c>
      <c r="C34" s="43">
        <v>180.1</v>
      </c>
      <c r="D34" s="94">
        <v>0.2</v>
      </c>
      <c r="E34" s="314">
        <f t="shared" ref="E34:E40" si="0">C34+D34</f>
        <v>180.29999999999998</v>
      </c>
    </row>
    <row r="35" spans="1:5" ht="15.75" customHeight="1" x14ac:dyDescent="0.25">
      <c r="A35" s="258" t="s">
        <v>252</v>
      </c>
      <c r="B35" s="260" t="s">
        <v>303</v>
      </c>
      <c r="C35" s="43">
        <v>104.8</v>
      </c>
      <c r="D35" s="94">
        <v>3.9</v>
      </c>
      <c r="E35" s="314">
        <f t="shared" si="0"/>
        <v>108.7</v>
      </c>
    </row>
    <row r="36" spans="1:5" x14ac:dyDescent="0.25">
      <c r="A36" s="258" t="s">
        <v>253</v>
      </c>
      <c r="B36" s="260" t="s">
        <v>330</v>
      </c>
      <c r="C36" s="313">
        <v>818.8</v>
      </c>
      <c r="D36" s="311"/>
      <c r="E36" s="314">
        <f t="shared" si="0"/>
        <v>818.8</v>
      </c>
    </row>
    <row r="37" spans="1:5" x14ac:dyDescent="0.25">
      <c r="A37" s="258" t="s">
        <v>254</v>
      </c>
      <c r="B37" s="259" t="s">
        <v>255</v>
      </c>
      <c r="C37" s="308">
        <v>3</v>
      </c>
      <c r="D37" s="309">
        <v>18</v>
      </c>
      <c r="E37" s="315">
        <f t="shared" si="0"/>
        <v>21</v>
      </c>
    </row>
    <row r="38" spans="1:5" hidden="1" x14ac:dyDescent="0.25">
      <c r="A38" s="258"/>
      <c r="B38" s="262" t="s">
        <v>400</v>
      </c>
      <c r="C38" s="316"/>
      <c r="D38" s="317"/>
      <c r="E38" s="318">
        <f t="shared" si="0"/>
        <v>0</v>
      </c>
    </row>
    <row r="39" spans="1:5" x14ac:dyDescent="0.25">
      <c r="A39" s="258" t="s">
        <v>256</v>
      </c>
      <c r="B39" s="259" t="s">
        <v>257</v>
      </c>
      <c r="C39" s="319">
        <v>10</v>
      </c>
      <c r="D39" s="320">
        <v>4.5</v>
      </c>
      <c r="E39" s="315">
        <f t="shared" si="0"/>
        <v>14.5</v>
      </c>
    </row>
    <row r="40" spans="1:5" s="264" customFormat="1" ht="13.5" hidden="1" x14ac:dyDescent="0.25">
      <c r="A40" s="263"/>
      <c r="B40" s="262" t="s">
        <v>398</v>
      </c>
      <c r="C40" s="316">
        <v>6.3</v>
      </c>
      <c r="D40" s="317"/>
      <c r="E40" s="318">
        <f t="shared" si="0"/>
        <v>6.3</v>
      </c>
    </row>
    <row r="41" spans="1:5" ht="28.5" x14ac:dyDescent="0.25">
      <c r="A41" s="258" t="s">
        <v>72</v>
      </c>
      <c r="B41" s="259" t="s">
        <v>258</v>
      </c>
      <c r="C41" s="319">
        <f>C42+C46</f>
        <v>93.4</v>
      </c>
      <c r="D41" s="320">
        <f t="shared" ref="D41:E41" si="1">D42+D46</f>
        <v>0</v>
      </c>
      <c r="E41" s="315">
        <f t="shared" si="1"/>
        <v>93.4</v>
      </c>
    </row>
    <row r="42" spans="1:5" x14ac:dyDescent="0.25">
      <c r="A42" s="258" t="s">
        <v>259</v>
      </c>
      <c r="B42" s="259" t="s">
        <v>260</v>
      </c>
      <c r="C42" s="319">
        <f>C43+C44+C45</f>
        <v>93.4</v>
      </c>
      <c r="D42" s="320">
        <f t="shared" ref="D42:E42" si="2">D43+D44+D45</f>
        <v>0</v>
      </c>
      <c r="E42" s="315">
        <f t="shared" si="2"/>
        <v>93.4</v>
      </c>
    </row>
    <row r="43" spans="1:5" x14ac:dyDescent="0.25">
      <c r="A43" s="171" t="s">
        <v>261</v>
      </c>
      <c r="B43" s="265" t="s">
        <v>304</v>
      </c>
      <c r="C43" s="43">
        <v>30</v>
      </c>
      <c r="D43" s="94"/>
      <c r="E43" s="314">
        <f t="shared" ref="E43:E46" si="3">C43+D43</f>
        <v>30</v>
      </c>
    </row>
    <row r="44" spans="1:5" x14ac:dyDescent="0.25">
      <c r="A44" s="258" t="s">
        <v>262</v>
      </c>
      <c r="B44" s="266" t="s">
        <v>402</v>
      </c>
      <c r="C44" s="43">
        <v>63.4</v>
      </c>
      <c r="D44" s="94"/>
      <c r="E44" s="314">
        <f t="shared" si="3"/>
        <v>63.4</v>
      </c>
    </row>
    <row r="45" spans="1:5" hidden="1" x14ac:dyDescent="0.25">
      <c r="A45" s="258" t="s">
        <v>401</v>
      </c>
      <c r="B45" s="266" t="s">
        <v>403</v>
      </c>
      <c r="C45" s="43"/>
      <c r="D45" s="94"/>
      <c r="E45" s="314">
        <f t="shared" si="3"/>
        <v>0</v>
      </c>
    </row>
    <row r="46" spans="1:5" hidden="1" x14ac:dyDescent="0.25">
      <c r="A46" s="267" t="s">
        <v>404</v>
      </c>
      <c r="B46" s="268" t="s">
        <v>405</v>
      </c>
      <c r="C46" s="319"/>
      <c r="D46" s="320"/>
      <c r="E46" s="315">
        <f t="shared" si="3"/>
        <v>0</v>
      </c>
    </row>
    <row r="47" spans="1:5" x14ac:dyDescent="0.25">
      <c r="A47" s="258" t="s">
        <v>73</v>
      </c>
      <c r="B47" s="259" t="s">
        <v>263</v>
      </c>
      <c r="C47" s="308">
        <f>C48+C96+C98</f>
        <v>17575</v>
      </c>
      <c r="D47" s="309">
        <f>D48+D96+D98</f>
        <v>583.59999999999991</v>
      </c>
      <c r="E47" s="321">
        <f>E48+E96+E98</f>
        <v>18158.599999999999</v>
      </c>
    </row>
    <row r="48" spans="1:5" x14ac:dyDescent="0.25">
      <c r="A48" s="258" t="s">
        <v>264</v>
      </c>
      <c r="B48" s="268" t="s">
        <v>265</v>
      </c>
      <c r="C48" s="308">
        <f>C49+C72+C73</f>
        <v>16960.099999999999</v>
      </c>
      <c r="D48" s="309">
        <f>D49+D72+D73</f>
        <v>494.99999999999994</v>
      </c>
      <c r="E48" s="321">
        <f>E49+E72+E73</f>
        <v>17455.099999999999</v>
      </c>
    </row>
    <row r="49" spans="1:5" s="2" customFormat="1" x14ac:dyDescent="0.25">
      <c r="A49" s="171" t="s">
        <v>266</v>
      </c>
      <c r="B49" s="266" t="s">
        <v>355</v>
      </c>
      <c r="C49" s="324">
        <f>C50+C51+C52+C53+C54+C55+C56+C58+C59+C61+C62+C63+C64+C65+C66+C67+C68+C69+C71+C57+C60+C70</f>
        <v>2516.6999999999998</v>
      </c>
      <c r="D49" s="325">
        <f>D50+D51+D52+D53+D54+D55+D56+D58+D59+D61+D62+D63+D64+D65+D66+D67+D68+D69+D71+D57+D60+D70</f>
        <v>10.4</v>
      </c>
      <c r="E49" s="93">
        <f>E50+E51+E52+E53+E54+E55+E56+E58+E59+E61+E62+E63+E64+E65+E66+E67+E68+E69+E71+E57+E60+E70</f>
        <v>2527.0999999999995</v>
      </c>
    </row>
    <row r="50" spans="1:5" x14ac:dyDescent="0.25">
      <c r="A50" s="258" t="s">
        <v>267</v>
      </c>
      <c r="B50" s="260" t="s">
        <v>408</v>
      </c>
      <c r="C50" s="313">
        <v>0.6</v>
      </c>
      <c r="D50" s="311"/>
      <c r="E50" s="314">
        <f t="shared" ref="E50:E72" si="4">C50+D50</f>
        <v>0.6</v>
      </c>
    </row>
    <row r="51" spans="1:5" x14ac:dyDescent="0.25">
      <c r="A51" s="258" t="s">
        <v>268</v>
      </c>
      <c r="B51" s="260" t="s">
        <v>356</v>
      </c>
      <c r="C51" s="313">
        <v>7.6</v>
      </c>
      <c r="D51" s="311"/>
      <c r="E51" s="314">
        <f t="shared" si="4"/>
        <v>7.6</v>
      </c>
    </row>
    <row r="52" spans="1:5" x14ac:dyDescent="0.25">
      <c r="A52" s="258" t="s">
        <v>269</v>
      </c>
      <c r="B52" s="260" t="s">
        <v>357</v>
      </c>
      <c r="C52" s="313">
        <v>8</v>
      </c>
      <c r="D52" s="311"/>
      <c r="E52" s="314">
        <f t="shared" si="4"/>
        <v>8</v>
      </c>
    </row>
    <row r="53" spans="1:5" x14ac:dyDescent="0.25">
      <c r="A53" s="258" t="s">
        <v>270</v>
      </c>
      <c r="B53" s="260" t="s">
        <v>358</v>
      </c>
      <c r="C53" s="313">
        <v>211.8</v>
      </c>
      <c r="D53" s="311"/>
      <c r="E53" s="314">
        <f t="shared" si="4"/>
        <v>211.8</v>
      </c>
    </row>
    <row r="54" spans="1:5" x14ac:dyDescent="0.25">
      <c r="A54" s="258" t="s">
        <v>271</v>
      </c>
      <c r="B54" s="260" t="s">
        <v>359</v>
      </c>
      <c r="C54" s="313">
        <v>305.60000000000002</v>
      </c>
      <c r="D54" s="311"/>
      <c r="E54" s="314">
        <f t="shared" si="4"/>
        <v>305.60000000000002</v>
      </c>
    </row>
    <row r="55" spans="1:5" x14ac:dyDescent="0.25">
      <c r="A55" s="258" t="s">
        <v>272</v>
      </c>
      <c r="B55" s="260" t="s">
        <v>360</v>
      </c>
      <c r="C55" s="313">
        <v>612</v>
      </c>
      <c r="D55" s="311"/>
      <c r="E55" s="314">
        <f t="shared" si="4"/>
        <v>612</v>
      </c>
    </row>
    <row r="56" spans="1:5" x14ac:dyDescent="0.25">
      <c r="A56" s="258" t="s">
        <v>273</v>
      </c>
      <c r="B56" s="260" t="s">
        <v>361</v>
      </c>
      <c r="C56" s="313">
        <v>94.3</v>
      </c>
      <c r="D56" s="311"/>
      <c r="E56" s="314">
        <f t="shared" si="4"/>
        <v>94.3</v>
      </c>
    </row>
    <row r="57" spans="1:5" x14ac:dyDescent="0.25">
      <c r="A57" s="258" t="s">
        <v>274</v>
      </c>
      <c r="B57" s="260" t="s">
        <v>362</v>
      </c>
      <c r="C57" s="313">
        <v>13.8</v>
      </c>
      <c r="D57" s="311"/>
      <c r="E57" s="314">
        <f t="shared" si="4"/>
        <v>13.8</v>
      </c>
    </row>
    <row r="58" spans="1:5" ht="30" x14ac:dyDescent="0.25">
      <c r="A58" s="258" t="s">
        <v>275</v>
      </c>
      <c r="B58" s="260" t="s">
        <v>363</v>
      </c>
      <c r="C58" s="313">
        <v>226.7</v>
      </c>
      <c r="D58" s="311"/>
      <c r="E58" s="314">
        <f t="shared" si="4"/>
        <v>226.7</v>
      </c>
    </row>
    <row r="59" spans="1:5" x14ac:dyDescent="0.25">
      <c r="A59" s="258" t="s">
        <v>276</v>
      </c>
      <c r="B59" s="260" t="s">
        <v>364</v>
      </c>
      <c r="C59" s="313">
        <v>94.7</v>
      </c>
      <c r="D59" s="311">
        <v>1.8</v>
      </c>
      <c r="E59" s="314">
        <f t="shared" si="4"/>
        <v>96.5</v>
      </c>
    </row>
    <row r="60" spans="1:5" x14ac:dyDescent="0.25">
      <c r="A60" s="258" t="s">
        <v>277</v>
      </c>
      <c r="B60" s="260" t="s">
        <v>365</v>
      </c>
      <c r="C60" s="313">
        <v>69.900000000000006</v>
      </c>
      <c r="D60" s="311">
        <v>1.3</v>
      </c>
      <c r="E60" s="314">
        <f t="shared" si="4"/>
        <v>71.2</v>
      </c>
    </row>
    <row r="61" spans="1:5" x14ac:dyDescent="0.25">
      <c r="A61" s="258" t="s">
        <v>278</v>
      </c>
      <c r="B61" s="260" t="s">
        <v>366</v>
      </c>
      <c r="C61" s="313">
        <v>30.8</v>
      </c>
      <c r="D61" s="311"/>
      <c r="E61" s="314">
        <f t="shared" si="4"/>
        <v>30.8</v>
      </c>
    </row>
    <row r="62" spans="1:5" x14ac:dyDescent="0.25">
      <c r="A62" s="258" t="s">
        <v>279</v>
      </c>
      <c r="B62" s="260" t="s">
        <v>367</v>
      </c>
      <c r="C62" s="313">
        <v>10</v>
      </c>
      <c r="D62" s="311"/>
      <c r="E62" s="314">
        <f t="shared" si="4"/>
        <v>10</v>
      </c>
    </row>
    <row r="63" spans="1:5" x14ac:dyDescent="0.25">
      <c r="A63" s="258" t="s">
        <v>280</v>
      </c>
      <c r="B63" s="260" t="s">
        <v>368</v>
      </c>
      <c r="C63" s="313">
        <v>0.8</v>
      </c>
      <c r="D63" s="311"/>
      <c r="E63" s="314">
        <f t="shared" si="4"/>
        <v>0.8</v>
      </c>
    </row>
    <row r="64" spans="1:5" x14ac:dyDescent="0.25">
      <c r="A64" s="258" t="s">
        <v>281</v>
      </c>
      <c r="B64" s="260" t="s">
        <v>369</v>
      </c>
      <c r="C64" s="313">
        <v>16.7</v>
      </c>
      <c r="D64" s="311"/>
      <c r="E64" s="314">
        <f t="shared" si="4"/>
        <v>16.7</v>
      </c>
    </row>
    <row r="65" spans="1:5" x14ac:dyDescent="0.25">
      <c r="A65" s="258" t="s">
        <v>282</v>
      </c>
      <c r="B65" s="260" t="s">
        <v>370</v>
      </c>
      <c r="C65" s="313">
        <v>372.8</v>
      </c>
      <c r="D65" s="311">
        <v>7.3</v>
      </c>
      <c r="E65" s="314">
        <f t="shared" si="4"/>
        <v>380.1</v>
      </c>
    </row>
    <row r="66" spans="1:5" ht="30" x14ac:dyDescent="0.25">
      <c r="A66" s="258" t="s">
        <v>283</v>
      </c>
      <c r="B66" s="260" t="s">
        <v>371</v>
      </c>
      <c r="C66" s="313">
        <v>12.1</v>
      </c>
      <c r="D66" s="311"/>
      <c r="E66" s="314">
        <f t="shared" si="4"/>
        <v>12.1</v>
      </c>
    </row>
    <row r="67" spans="1:5" x14ac:dyDescent="0.25">
      <c r="A67" s="258" t="s">
        <v>284</v>
      </c>
      <c r="B67" s="260" t="s">
        <v>372</v>
      </c>
      <c r="C67" s="313">
        <v>198.1</v>
      </c>
      <c r="D67" s="311"/>
      <c r="E67" s="314">
        <f t="shared" si="4"/>
        <v>198.1</v>
      </c>
    </row>
    <row r="68" spans="1:5" x14ac:dyDescent="0.25">
      <c r="A68" s="258" t="s">
        <v>285</v>
      </c>
      <c r="B68" s="260" t="s">
        <v>373</v>
      </c>
      <c r="C68" s="313">
        <v>198</v>
      </c>
      <c r="D68" s="311"/>
      <c r="E68" s="314">
        <f t="shared" si="4"/>
        <v>198</v>
      </c>
    </row>
    <row r="69" spans="1:5" ht="15.75" customHeight="1" x14ac:dyDescent="0.25">
      <c r="A69" s="258" t="s">
        <v>286</v>
      </c>
      <c r="B69" s="260" t="s">
        <v>374</v>
      </c>
      <c r="C69" s="313">
        <v>26.7</v>
      </c>
      <c r="D69" s="311"/>
      <c r="E69" s="314">
        <f t="shared" si="4"/>
        <v>26.7</v>
      </c>
    </row>
    <row r="70" spans="1:5" x14ac:dyDescent="0.25">
      <c r="A70" s="258" t="s">
        <v>287</v>
      </c>
      <c r="B70" s="260" t="s">
        <v>375</v>
      </c>
      <c r="C70" s="313">
        <v>1.5</v>
      </c>
      <c r="D70" s="311"/>
      <c r="E70" s="314">
        <f t="shared" si="4"/>
        <v>1.5</v>
      </c>
    </row>
    <row r="71" spans="1:5" x14ac:dyDescent="0.25">
      <c r="A71" s="258" t="s">
        <v>451</v>
      </c>
      <c r="B71" s="260" t="s">
        <v>452</v>
      </c>
      <c r="C71" s="313">
        <v>4.2</v>
      </c>
      <c r="D71" s="311"/>
      <c r="E71" s="314">
        <f t="shared" si="4"/>
        <v>4.2</v>
      </c>
    </row>
    <row r="72" spans="1:5" s="2" customFormat="1" ht="15" customHeight="1" x14ac:dyDescent="0.25">
      <c r="A72" s="171" t="s">
        <v>288</v>
      </c>
      <c r="B72" s="269" t="s">
        <v>481</v>
      </c>
      <c r="C72" s="43">
        <v>9011.9</v>
      </c>
      <c r="D72" s="94"/>
      <c r="E72" s="312">
        <f t="shared" si="4"/>
        <v>9011.9</v>
      </c>
    </row>
    <row r="73" spans="1:5" s="2" customFormat="1" ht="15" customHeight="1" x14ac:dyDescent="0.25">
      <c r="A73" s="171" t="s">
        <v>289</v>
      </c>
      <c r="B73" s="269" t="s">
        <v>376</v>
      </c>
      <c r="C73" s="43">
        <f>C74+C85+C86+C87+C88+C90+C89+C95</f>
        <v>5431.4999999999991</v>
      </c>
      <c r="D73" s="94">
        <f>D74+D85+D86+D87+D88+D90+D89+D95</f>
        <v>484.59999999999997</v>
      </c>
      <c r="E73" s="312">
        <f>E74+E85+E86+E87+E88+E90+E89+E95</f>
        <v>5916.0999999999995</v>
      </c>
    </row>
    <row r="74" spans="1:5" s="2" customFormat="1" x14ac:dyDescent="0.25">
      <c r="A74" s="171" t="s">
        <v>354</v>
      </c>
      <c r="B74" s="269" t="s">
        <v>377</v>
      </c>
      <c r="C74" s="43">
        <f>SUM(C75:C84)</f>
        <v>2826</v>
      </c>
      <c r="D74" s="94">
        <f>SUM(D75:D84)</f>
        <v>70.599999999999994</v>
      </c>
      <c r="E74" s="312">
        <f>SUM(E75:E84)</f>
        <v>2896.6</v>
      </c>
    </row>
    <row r="75" spans="1:5" s="271" customFormat="1" ht="49.5" customHeight="1" x14ac:dyDescent="0.25">
      <c r="A75" s="263" t="s">
        <v>382</v>
      </c>
      <c r="B75" s="270" t="s">
        <v>507</v>
      </c>
      <c r="C75" s="322">
        <v>1571</v>
      </c>
      <c r="D75" s="317"/>
      <c r="E75" s="318">
        <f t="shared" ref="E75:E94" si="5">C75+D75</f>
        <v>1571</v>
      </c>
    </row>
    <row r="76" spans="1:5" s="271" customFormat="1" ht="25.5" x14ac:dyDescent="0.25">
      <c r="A76" s="263" t="s">
        <v>383</v>
      </c>
      <c r="B76" s="270" t="s">
        <v>321</v>
      </c>
      <c r="C76" s="322">
        <v>125</v>
      </c>
      <c r="D76" s="317">
        <v>-6</v>
      </c>
      <c r="E76" s="318">
        <f t="shared" si="5"/>
        <v>119</v>
      </c>
    </row>
    <row r="77" spans="1:5" s="271" customFormat="1" ht="16.5" hidden="1" customHeight="1" x14ac:dyDescent="0.25">
      <c r="A77" s="263" t="s">
        <v>384</v>
      </c>
      <c r="B77" s="270" t="s">
        <v>322</v>
      </c>
      <c r="C77" s="322"/>
      <c r="D77" s="317"/>
      <c r="E77" s="318">
        <f t="shared" si="5"/>
        <v>0</v>
      </c>
    </row>
    <row r="78" spans="1:5" s="271" customFormat="1" hidden="1" x14ac:dyDescent="0.25">
      <c r="A78" s="263" t="s">
        <v>385</v>
      </c>
      <c r="B78" s="270" t="s">
        <v>331</v>
      </c>
      <c r="C78" s="322"/>
      <c r="D78" s="317"/>
      <c r="E78" s="318">
        <f t="shared" si="5"/>
        <v>0</v>
      </c>
    </row>
    <row r="79" spans="1:5" s="271" customFormat="1" ht="25.5" x14ac:dyDescent="0.25">
      <c r="A79" s="263" t="s">
        <v>384</v>
      </c>
      <c r="B79" s="270" t="s">
        <v>320</v>
      </c>
      <c r="C79" s="322">
        <v>300</v>
      </c>
      <c r="D79" s="317"/>
      <c r="E79" s="318">
        <f t="shared" si="5"/>
        <v>300</v>
      </c>
    </row>
    <row r="80" spans="1:5" s="271" customFormat="1" ht="25.5" x14ac:dyDescent="0.25">
      <c r="A80" s="263" t="s">
        <v>385</v>
      </c>
      <c r="B80" s="270" t="s">
        <v>319</v>
      </c>
      <c r="C80" s="322">
        <v>350</v>
      </c>
      <c r="D80" s="317"/>
      <c r="E80" s="318">
        <f t="shared" si="5"/>
        <v>350</v>
      </c>
    </row>
    <row r="81" spans="1:5" s="271" customFormat="1" hidden="1" x14ac:dyDescent="0.25">
      <c r="A81" s="263" t="s">
        <v>386</v>
      </c>
      <c r="B81" s="270"/>
      <c r="C81" s="322"/>
      <c r="D81" s="317"/>
      <c r="E81" s="318"/>
    </row>
    <row r="82" spans="1:5" s="271" customFormat="1" x14ac:dyDescent="0.25">
      <c r="A82" s="263" t="s">
        <v>386</v>
      </c>
      <c r="B82" s="270" t="s">
        <v>409</v>
      </c>
      <c r="C82" s="322">
        <v>400</v>
      </c>
      <c r="D82" s="317"/>
      <c r="E82" s="318">
        <f t="shared" si="5"/>
        <v>400</v>
      </c>
    </row>
    <row r="83" spans="1:5" s="271" customFormat="1" ht="25.5" x14ac:dyDescent="0.25">
      <c r="A83" s="263" t="s">
        <v>544</v>
      </c>
      <c r="B83" s="270" t="s">
        <v>545</v>
      </c>
      <c r="C83" s="322">
        <v>80</v>
      </c>
      <c r="D83" s="317"/>
      <c r="E83" s="318">
        <f t="shared" si="5"/>
        <v>80</v>
      </c>
    </row>
    <row r="84" spans="1:5" s="271" customFormat="1" x14ac:dyDescent="0.25">
      <c r="A84" s="263" t="s">
        <v>557</v>
      </c>
      <c r="B84" s="270" t="s">
        <v>558</v>
      </c>
      <c r="C84" s="322"/>
      <c r="D84" s="317">
        <v>76.599999999999994</v>
      </c>
      <c r="E84" s="318">
        <f t="shared" si="5"/>
        <v>76.599999999999994</v>
      </c>
    </row>
    <row r="85" spans="1:5" s="2" customFormat="1" ht="30" x14ac:dyDescent="0.25">
      <c r="A85" s="171" t="s">
        <v>378</v>
      </c>
      <c r="B85" s="266" t="s">
        <v>379</v>
      </c>
      <c r="C85" s="43">
        <v>1618.7</v>
      </c>
      <c r="D85" s="94">
        <v>388.7</v>
      </c>
      <c r="E85" s="312">
        <f t="shared" si="5"/>
        <v>2007.4</v>
      </c>
    </row>
    <row r="86" spans="1:5" s="2" customFormat="1" hidden="1" x14ac:dyDescent="0.25">
      <c r="A86" s="171" t="s">
        <v>380</v>
      </c>
      <c r="B86" s="266" t="s">
        <v>399</v>
      </c>
      <c r="C86" s="43"/>
      <c r="D86" s="94"/>
      <c r="E86" s="312">
        <f t="shared" si="5"/>
        <v>0</v>
      </c>
    </row>
    <row r="87" spans="1:5" s="2" customFormat="1" ht="45" x14ac:dyDescent="0.25">
      <c r="A87" s="171" t="s">
        <v>380</v>
      </c>
      <c r="B87" s="266" t="s">
        <v>381</v>
      </c>
      <c r="C87" s="43">
        <v>404.4</v>
      </c>
      <c r="D87" s="94"/>
      <c r="E87" s="312">
        <f t="shared" si="5"/>
        <v>404.4</v>
      </c>
    </row>
    <row r="88" spans="1:5" s="2" customFormat="1" x14ac:dyDescent="0.25">
      <c r="A88" s="171" t="s">
        <v>508</v>
      </c>
      <c r="B88" s="266" t="s">
        <v>387</v>
      </c>
      <c r="C88" s="43">
        <v>65</v>
      </c>
      <c r="D88" s="94"/>
      <c r="E88" s="312">
        <f>C88+D88</f>
        <v>65</v>
      </c>
    </row>
    <row r="89" spans="1:5" s="2" customFormat="1" ht="31.5" customHeight="1" x14ac:dyDescent="0.25">
      <c r="A89" s="171" t="s">
        <v>509</v>
      </c>
      <c r="B89" s="640" t="s">
        <v>520</v>
      </c>
      <c r="C89" s="43">
        <v>6.2</v>
      </c>
      <c r="D89" s="94"/>
      <c r="E89" s="312">
        <f>C89+D89</f>
        <v>6.2</v>
      </c>
    </row>
    <row r="90" spans="1:5" s="2" customFormat="1" x14ac:dyDescent="0.25">
      <c r="A90" s="171" t="s">
        <v>521</v>
      </c>
      <c r="B90" s="266" t="s">
        <v>522</v>
      </c>
      <c r="C90" s="43">
        <f>C91+C92+C93+C94</f>
        <v>511.2</v>
      </c>
      <c r="D90" s="94">
        <f>D91+D92+D93+D94</f>
        <v>0</v>
      </c>
      <c r="E90" s="312">
        <f>E91+E92+E93+E94</f>
        <v>511.2</v>
      </c>
    </row>
    <row r="91" spans="1:5" s="2" customFormat="1" x14ac:dyDescent="0.25">
      <c r="A91" s="263" t="s">
        <v>523</v>
      </c>
      <c r="B91" s="262" t="s">
        <v>501</v>
      </c>
      <c r="C91" s="322">
        <v>228.3</v>
      </c>
      <c r="D91" s="317"/>
      <c r="E91" s="318">
        <f t="shared" si="5"/>
        <v>228.3</v>
      </c>
    </row>
    <row r="92" spans="1:5" s="2" customFormat="1" x14ac:dyDescent="0.25">
      <c r="A92" s="263" t="s">
        <v>524</v>
      </c>
      <c r="B92" s="262" t="s">
        <v>525</v>
      </c>
      <c r="C92" s="322">
        <v>107.7</v>
      </c>
      <c r="D92" s="317"/>
      <c r="E92" s="318">
        <f t="shared" si="5"/>
        <v>107.7</v>
      </c>
    </row>
    <row r="93" spans="1:5" s="2" customFormat="1" x14ac:dyDescent="0.25">
      <c r="A93" s="263" t="s">
        <v>526</v>
      </c>
      <c r="B93" s="262" t="s">
        <v>527</v>
      </c>
      <c r="C93" s="322">
        <v>145</v>
      </c>
      <c r="D93" s="317"/>
      <c r="E93" s="318">
        <f t="shared" si="5"/>
        <v>145</v>
      </c>
    </row>
    <row r="94" spans="1:5" s="2" customFormat="1" x14ac:dyDescent="0.25">
      <c r="A94" s="263" t="s">
        <v>546</v>
      </c>
      <c r="B94" s="262" t="s">
        <v>351</v>
      </c>
      <c r="C94" s="322">
        <v>30.2</v>
      </c>
      <c r="D94" s="317"/>
      <c r="E94" s="318">
        <f t="shared" si="5"/>
        <v>30.2</v>
      </c>
    </row>
    <row r="95" spans="1:5" s="2" customFormat="1" ht="31.5" customHeight="1" x14ac:dyDescent="0.25">
      <c r="A95" s="171" t="s">
        <v>559</v>
      </c>
      <c r="B95" s="640" t="s">
        <v>560</v>
      </c>
      <c r="C95" s="43"/>
      <c r="D95" s="94">
        <v>25.3</v>
      </c>
      <c r="E95" s="312">
        <f>C95+D95</f>
        <v>25.3</v>
      </c>
    </row>
    <row r="96" spans="1:5" x14ac:dyDescent="0.25">
      <c r="A96" s="258" t="s">
        <v>290</v>
      </c>
      <c r="B96" s="268" t="s">
        <v>407</v>
      </c>
      <c r="C96" s="308">
        <v>580</v>
      </c>
      <c r="D96" s="309"/>
      <c r="E96" s="315">
        <f>C96+D96</f>
        <v>580</v>
      </c>
    </row>
    <row r="97" spans="1:5" ht="25.5" x14ac:dyDescent="0.25">
      <c r="A97" s="263"/>
      <c r="B97" s="270" t="s">
        <v>450</v>
      </c>
      <c r="C97" s="322">
        <v>21</v>
      </c>
      <c r="D97" s="317"/>
      <c r="E97" s="318">
        <v>21</v>
      </c>
    </row>
    <row r="98" spans="1:5" x14ac:dyDescent="0.25">
      <c r="A98" s="258" t="s">
        <v>291</v>
      </c>
      <c r="B98" s="268" t="s">
        <v>502</v>
      </c>
      <c r="C98" s="308">
        <f>C101+C100+C99</f>
        <v>34.9</v>
      </c>
      <c r="D98" s="320">
        <f>D101+D100+D99</f>
        <v>88.6</v>
      </c>
      <c r="E98" s="315">
        <f>C98+D98</f>
        <v>123.5</v>
      </c>
    </row>
    <row r="99" spans="1:5" x14ac:dyDescent="0.25">
      <c r="A99" s="258" t="s">
        <v>439</v>
      </c>
      <c r="B99" s="266" t="s">
        <v>441</v>
      </c>
      <c r="C99" s="43">
        <v>6</v>
      </c>
      <c r="D99" s="94">
        <v>88.6</v>
      </c>
      <c r="E99" s="312">
        <f>C99+D99</f>
        <v>94.6</v>
      </c>
    </row>
    <row r="100" spans="1:5" x14ac:dyDescent="0.25">
      <c r="A100" s="258" t="s">
        <v>440</v>
      </c>
      <c r="B100" s="266" t="s">
        <v>442</v>
      </c>
      <c r="C100" s="43">
        <v>28.9</v>
      </c>
      <c r="D100" s="94"/>
      <c r="E100" s="312">
        <f t="shared" ref="E100:E101" si="6">C100+D100</f>
        <v>28.9</v>
      </c>
    </row>
    <row r="101" spans="1:5" ht="30" hidden="1" x14ac:dyDescent="0.25">
      <c r="A101" s="258" t="s">
        <v>440</v>
      </c>
      <c r="B101" s="266" t="s">
        <v>443</v>
      </c>
      <c r="C101" s="43"/>
      <c r="D101" s="94"/>
      <c r="E101" s="312">
        <f t="shared" si="6"/>
        <v>0</v>
      </c>
    </row>
    <row r="102" spans="1:5" x14ac:dyDescent="0.25">
      <c r="A102" s="405" t="s">
        <v>74</v>
      </c>
      <c r="B102" s="272" t="s">
        <v>292</v>
      </c>
      <c r="C102" s="323">
        <f>C17+C28+C41+C47</f>
        <v>38556.699999999997</v>
      </c>
      <c r="D102" s="323">
        <f>D17+D28+D41+D47</f>
        <v>1001.3999999999999</v>
      </c>
      <c r="E102" s="323">
        <f>E17+E28+E41+E47</f>
        <v>39558.1</v>
      </c>
    </row>
    <row r="103" spans="1:5" ht="15.75" customHeight="1" x14ac:dyDescent="0.25">
      <c r="A103" s="267" t="s">
        <v>75</v>
      </c>
      <c r="B103" s="404" t="s">
        <v>494</v>
      </c>
      <c r="C103" s="308">
        <f>C104+C105+C106</f>
        <v>780.6</v>
      </c>
      <c r="D103" s="309">
        <f t="shared" ref="D103:E103" si="7">D104+D105+D106</f>
        <v>0</v>
      </c>
      <c r="E103" s="315">
        <f t="shared" si="7"/>
        <v>780.59999999999991</v>
      </c>
    </row>
    <row r="104" spans="1:5" ht="15.75" customHeight="1" x14ac:dyDescent="0.25">
      <c r="A104" s="258" t="s">
        <v>483</v>
      </c>
      <c r="B104" s="415" t="s">
        <v>498</v>
      </c>
      <c r="C104" s="313">
        <v>154.4</v>
      </c>
      <c r="D104" s="311"/>
      <c r="E104" s="314">
        <v>279.39999999999998</v>
      </c>
    </row>
    <row r="105" spans="1:5" x14ac:dyDescent="0.25">
      <c r="A105" s="258" t="s">
        <v>484</v>
      </c>
      <c r="B105" s="415" t="s">
        <v>499</v>
      </c>
      <c r="C105" s="313">
        <v>18.8</v>
      </c>
      <c r="D105" s="311"/>
      <c r="E105" s="314">
        <f t="shared" ref="E105" si="8">C105+D105</f>
        <v>18.8</v>
      </c>
    </row>
    <row r="106" spans="1:5" x14ac:dyDescent="0.25">
      <c r="A106" s="258" t="s">
        <v>485</v>
      </c>
      <c r="B106" s="415" t="s">
        <v>500</v>
      </c>
      <c r="C106" s="313">
        <v>607.4</v>
      </c>
      <c r="D106" s="311"/>
      <c r="E106" s="314">
        <v>482.4</v>
      </c>
    </row>
    <row r="107" spans="1:5" x14ac:dyDescent="0.25">
      <c r="A107" s="405" t="s">
        <v>76</v>
      </c>
      <c r="B107" s="272" t="s">
        <v>172</v>
      </c>
      <c r="C107" s="323">
        <f>C102+C103</f>
        <v>39337.299999999996</v>
      </c>
      <c r="D107" s="323">
        <f t="shared" ref="D107:E107" si="9">D102+D103</f>
        <v>1001.3999999999999</v>
      </c>
      <c r="E107" s="323">
        <f t="shared" si="9"/>
        <v>40338.699999999997</v>
      </c>
    </row>
  </sheetData>
  <mergeCells count="13">
    <mergeCell ref="A14:C14"/>
    <mergeCell ref="B1:E1"/>
    <mergeCell ref="B3:E3"/>
    <mergeCell ref="B4:E4"/>
    <mergeCell ref="B2:E2"/>
    <mergeCell ref="B5:E5"/>
    <mergeCell ref="B6:E6"/>
    <mergeCell ref="B7:E7"/>
    <mergeCell ref="B8:E8"/>
    <mergeCell ref="B9:E9"/>
    <mergeCell ref="B10:E10"/>
    <mergeCell ref="B11:E11"/>
    <mergeCell ref="B12:E12"/>
  </mergeCells>
  <pageMargins left="1.1811023622047245" right="0.39370078740157483" top="0.78740157480314965" bottom="0.39370078740157483" header="0.31496062992125984" footer="0.31496062992125984"/>
  <pageSetup paperSize="9" scale="90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1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10" hidden="1" customWidth="1"/>
    <col min="10" max="10" width="10.28515625" style="110" hidden="1" customWidth="1"/>
    <col min="11" max="11" width="9.140625" style="11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02"/>
      <c r="C1" s="102" t="s">
        <v>328</v>
      </c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</row>
    <row r="2" spans="2:15" x14ac:dyDescent="0.25">
      <c r="B2" s="102"/>
      <c r="C2" s="102" t="s">
        <v>447</v>
      </c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</row>
    <row r="3" spans="2:15" x14ac:dyDescent="0.25">
      <c r="B3" s="102"/>
      <c r="C3" s="102" t="s">
        <v>505</v>
      </c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</row>
    <row r="4" spans="2:15" x14ac:dyDescent="0.25">
      <c r="B4" s="102"/>
      <c r="C4" s="102" t="s">
        <v>346</v>
      </c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</row>
    <row r="5" spans="2:15" s="286" customFormat="1" ht="15" hidden="1" customHeight="1" x14ac:dyDescent="0.25">
      <c r="B5" s="628" t="s">
        <v>410</v>
      </c>
      <c r="C5" s="628"/>
      <c r="D5" s="628"/>
      <c r="E5" s="628"/>
      <c r="F5" s="628"/>
      <c r="G5" s="628"/>
      <c r="H5" s="628"/>
      <c r="I5" s="628"/>
      <c r="J5" s="628"/>
      <c r="K5" s="628"/>
      <c r="L5" s="628"/>
      <c r="M5" s="628"/>
      <c r="N5" s="628"/>
      <c r="O5" s="628"/>
    </row>
    <row r="6" spans="2:15" s="286" customFormat="1" hidden="1" x14ac:dyDescent="0.25">
      <c r="B6" s="628" t="s">
        <v>424</v>
      </c>
      <c r="C6" s="628"/>
      <c r="D6" s="628"/>
      <c r="E6" s="628"/>
      <c r="F6" s="628"/>
      <c r="G6" s="628"/>
      <c r="H6" s="628"/>
      <c r="I6" s="628"/>
      <c r="J6" s="628"/>
      <c r="K6" s="628"/>
      <c r="L6" s="628"/>
      <c r="M6" s="628"/>
      <c r="N6" s="628"/>
      <c r="O6" s="628"/>
    </row>
    <row r="7" spans="2:15" s="286" customFormat="1" ht="14.25" hidden="1" customHeight="1" x14ac:dyDescent="0.25">
      <c r="B7" s="628" t="s">
        <v>411</v>
      </c>
      <c r="C7" s="628"/>
      <c r="D7" s="628"/>
      <c r="E7" s="628"/>
      <c r="F7" s="628"/>
      <c r="G7" s="628"/>
      <c r="H7" s="628"/>
      <c r="I7" s="628"/>
      <c r="J7" s="628"/>
      <c r="K7" s="628"/>
      <c r="L7" s="628"/>
      <c r="M7" s="628"/>
      <c r="N7" s="628"/>
      <c r="O7" s="628"/>
    </row>
    <row r="8" spans="2:15" s="286" customFormat="1" hidden="1" x14ac:dyDescent="0.25">
      <c r="B8" s="628" t="s">
        <v>423</v>
      </c>
      <c r="C8" s="628"/>
      <c r="D8" s="628"/>
      <c r="E8" s="628"/>
      <c r="F8" s="628"/>
      <c r="G8" s="628"/>
      <c r="H8" s="628"/>
      <c r="I8" s="628"/>
      <c r="J8" s="628"/>
      <c r="K8" s="628"/>
      <c r="L8" s="628"/>
      <c r="M8" s="628"/>
      <c r="N8" s="628"/>
      <c r="O8" s="628"/>
    </row>
    <row r="9" spans="2:15" s="286" customFormat="1" hidden="1" x14ac:dyDescent="0.25">
      <c r="B9" s="628" t="s">
        <v>420</v>
      </c>
      <c r="C9" s="628"/>
      <c r="D9" s="628"/>
      <c r="E9" s="628"/>
      <c r="F9" s="628"/>
      <c r="G9" s="628"/>
      <c r="H9" s="628"/>
      <c r="I9" s="628"/>
      <c r="J9" s="628"/>
      <c r="K9" s="628"/>
      <c r="L9" s="628"/>
      <c r="M9" s="628"/>
      <c r="N9" s="628"/>
      <c r="O9" s="628"/>
    </row>
    <row r="10" spans="2:15" s="286" customFormat="1" hidden="1" x14ac:dyDescent="0.25">
      <c r="B10" s="628" t="s">
        <v>422</v>
      </c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</row>
    <row r="11" spans="2:15" s="286" customFormat="1" hidden="1" x14ac:dyDescent="0.25">
      <c r="B11" s="628" t="s">
        <v>425</v>
      </c>
      <c r="C11" s="628"/>
      <c r="D11" s="628"/>
      <c r="E11" s="628"/>
      <c r="F11" s="628"/>
      <c r="G11" s="628"/>
      <c r="H11" s="628"/>
      <c r="I11" s="628"/>
      <c r="J11" s="628"/>
      <c r="K11" s="628"/>
      <c r="L11" s="628"/>
      <c r="M11" s="628"/>
      <c r="N11" s="628"/>
      <c r="O11" s="628"/>
    </row>
    <row r="12" spans="2:15" s="286" customFormat="1" hidden="1" x14ac:dyDescent="0.25">
      <c r="B12" s="628" t="s">
        <v>426</v>
      </c>
      <c r="C12" s="628"/>
      <c r="D12" s="628"/>
      <c r="E12" s="628"/>
      <c r="F12" s="628"/>
      <c r="G12" s="628"/>
      <c r="H12" s="628"/>
      <c r="I12" s="628"/>
      <c r="J12" s="628"/>
      <c r="K12" s="628"/>
      <c r="L12" s="628"/>
      <c r="M12" s="628"/>
      <c r="N12" s="628"/>
      <c r="O12" s="628"/>
    </row>
    <row r="13" spans="2:15" s="286" customFormat="1" hidden="1" x14ac:dyDescent="0.25">
      <c r="B13" s="628" t="s">
        <v>431</v>
      </c>
      <c r="C13" s="628"/>
      <c r="D13" s="628"/>
      <c r="E13" s="628"/>
      <c r="F13" s="628"/>
      <c r="G13" s="628"/>
      <c r="H13" s="628"/>
      <c r="I13" s="628"/>
      <c r="J13" s="628"/>
      <c r="K13" s="628"/>
      <c r="L13" s="628"/>
      <c r="M13" s="628"/>
      <c r="N13" s="628"/>
      <c r="O13" s="628"/>
    </row>
    <row r="14" spans="2:15" s="286" customFormat="1" hidden="1" x14ac:dyDescent="0.25">
      <c r="B14" s="628" t="s">
        <v>436</v>
      </c>
      <c r="C14" s="628"/>
      <c r="D14" s="628"/>
      <c r="E14" s="628"/>
      <c r="F14" s="628"/>
      <c r="G14" s="628"/>
      <c r="H14" s="628"/>
      <c r="I14" s="628"/>
      <c r="J14" s="628"/>
      <c r="K14" s="628"/>
      <c r="L14" s="628"/>
      <c r="M14" s="628"/>
      <c r="N14" s="628"/>
      <c r="O14" s="628"/>
    </row>
    <row r="15" spans="2:15" s="286" customFormat="1" hidden="1" x14ac:dyDescent="0.25">
      <c r="B15" s="628" t="s">
        <v>438</v>
      </c>
      <c r="C15" s="628"/>
      <c r="D15" s="628"/>
      <c r="E15" s="628"/>
      <c r="F15" s="628"/>
      <c r="G15" s="628"/>
      <c r="H15" s="628"/>
      <c r="I15" s="628"/>
      <c r="J15" s="628"/>
      <c r="K15" s="628"/>
      <c r="L15" s="628"/>
      <c r="M15" s="628"/>
      <c r="N15" s="628"/>
      <c r="O15" s="628"/>
    </row>
    <row r="16" spans="2:15" s="286" customFormat="1" hidden="1" x14ac:dyDescent="0.25">
      <c r="B16" s="628" t="s">
        <v>432</v>
      </c>
      <c r="C16" s="628"/>
      <c r="D16" s="628"/>
      <c r="E16" s="628"/>
      <c r="F16" s="628"/>
      <c r="G16" s="628"/>
      <c r="H16" s="628"/>
      <c r="I16" s="628"/>
      <c r="J16" s="628"/>
      <c r="K16" s="628"/>
      <c r="L16" s="628"/>
      <c r="M16" s="628"/>
      <c r="N16" s="628"/>
      <c r="O16" s="628"/>
    </row>
    <row r="17" spans="1:16" s="286" customFormat="1" x14ac:dyDescent="0.25">
      <c r="B17" s="483"/>
      <c r="C17" s="482" t="s">
        <v>518</v>
      </c>
      <c r="D17" s="483"/>
      <c r="E17" s="483"/>
      <c r="F17" s="483"/>
      <c r="G17" s="483"/>
      <c r="H17" s="483"/>
      <c r="I17" s="483"/>
      <c r="J17" s="483"/>
      <c r="K17" s="483"/>
      <c r="L17" s="483"/>
      <c r="M17" s="483"/>
      <c r="N17" s="483"/>
      <c r="O17" s="483"/>
    </row>
    <row r="18" spans="1:16" s="286" customFormat="1" x14ac:dyDescent="0.25">
      <c r="B18" s="483"/>
      <c r="C18" s="482" t="s">
        <v>519</v>
      </c>
      <c r="D18" s="483"/>
      <c r="E18" s="483"/>
      <c r="F18" s="483"/>
      <c r="G18" s="483"/>
      <c r="H18" s="483"/>
      <c r="I18" s="483"/>
      <c r="J18" s="483"/>
      <c r="K18" s="483"/>
      <c r="L18" s="483"/>
      <c r="M18" s="483"/>
      <c r="N18" s="483"/>
      <c r="O18" s="483"/>
    </row>
    <row r="19" spans="1:16" s="286" customFormat="1" x14ac:dyDescent="0.25">
      <c r="B19" s="483"/>
      <c r="C19" s="482" t="s">
        <v>555</v>
      </c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483"/>
      <c r="O19" s="483"/>
    </row>
    <row r="20" spans="1:16" s="286" customFormat="1" x14ac:dyDescent="0.25">
      <c r="B20" s="483"/>
      <c r="C20" s="482" t="s">
        <v>556</v>
      </c>
      <c r="D20" s="483"/>
      <c r="E20" s="483"/>
      <c r="F20" s="483"/>
      <c r="G20" s="483"/>
      <c r="H20" s="483"/>
      <c r="I20" s="483"/>
      <c r="J20" s="483"/>
      <c r="K20" s="483"/>
      <c r="L20" s="483"/>
      <c r="M20" s="483"/>
      <c r="N20" s="483"/>
      <c r="O20" s="483"/>
    </row>
    <row r="21" spans="1:16" s="286" customFormat="1" x14ac:dyDescent="0.25">
      <c r="B21" s="483"/>
      <c r="C21" s="483"/>
      <c r="D21" s="483"/>
      <c r="E21" s="483"/>
      <c r="F21" s="483"/>
      <c r="G21" s="483"/>
      <c r="H21" s="483"/>
      <c r="I21" s="483"/>
      <c r="J21" s="483"/>
      <c r="K21" s="483"/>
      <c r="L21" s="483"/>
      <c r="M21" s="483"/>
      <c r="N21" s="483"/>
      <c r="O21" s="483"/>
    </row>
    <row r="22" spans="1:16" s="287" customFormat="1" ht="38.25" customHeight="1" x14ac:dyDescent="0.25">
      <c r="A22" s="629" t="s">
        <v>458</v>
      </c>
      <c r="B22" s="629"/>
      <c r="C22" s="629"/>
      <c r="D22" s="629"/>
      <c r="E22" s="629"/>
      <c r="F22" s="629"/>
      <c r="G22" s="629"/>
      <c r="H22" s="629"/>
      <c r="I22" s="629"/>
      <c r="J22" s="629"/>
      <c r="K22" s="629"/>
      <c r="L22" s="629"/>
      <c r="M22" s="629"/>
      <c r="N22" s="629"/>
      <c r="O22" s="629"/>
    </row>
    <row r="23" spans="1:16" ht="18.75" customHeight="1" x14ac:dyDescent="0.25">
      <c r="A23" s="478"/>
      <c r="B23" s="478"/>
      <c r="C23" s="478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4" t="s">
        <v>406</v>
      </c>
    </row>
    <row r="24" spans="1:16" x14ac:dyDescent="0.25">
      <c r="A24" s="540" t="s">
        <v>5</v>
      </c>
      <c r="B24" s="543" t="s">
        <v>325</v>
      </c>
      <c r="C24" s="543" t="s">
        <v>54</v>
      </c>
      <c r="D24" s="520" t="s">
        <v>336</v>
      </c>
      <c r="E24" s="558" t="s">
        <v>194</v>
      </c>
      <c r="F24" s="558"/>
      <c r="G24" s="558"/>
      <c r="H24" s="546" t="s">
        <v>338</v>
      </c>
      <c r="I24" s="559" t="s">
        <v>194</v>
      </c>
      <c r="J24" s="559"/>
      <c r="K24" s="559"/>
      <c r="L24" s="519" t="s">
        <v>0</v>
      </c>
      <c r="M24" s="519" t="s">
        <v>194</v>
      </c>
      <c r="N24" s="519"/>
      <c r="O24" s="519"/>
    </row>
    <row r="25" spans="1:16" x14ac:dyDescent="0.25">
      <c r="A25" s="541"/>
      <c r="B25" s="544"/>
      <c r="C25" s="544"/>
      <c r="D25" s="521"/>
      <c r="E25" s="558" t="s">
        <v>1</v>
      </c>
      <c r="F25" s="558"/>
      <c r="G25" s="526" t="s">
        <v>2</v>
      </c>
      <c r="H25" s="547"/>
      <c r="I25" s="559" t="s">
        <v>1</v>
      </c>
      <c r="J25" s="559"/>
      <c r="K25" s="539" t="s">
        <v>2</v>
      </c>
      <c r="L25" s="519"/>
      <c r="M25" s="519" t="s">
        <v>1</v>
      </c>
      <c r="N25" s="519"/>
      <c r="O25" s="530" t="s">
        <v>2</v>
      </c>
    </row>
    <row r="26" spans="1:16" ht="30.75" customHeight="1" x14ac:dyDescent="0.25">
      <c r="A26" s="542"/>
      <c r="B26" s="545"/>
      <c r="C26" s="545"/>
      <c r="D26" s="522"/>
      <c r="E26" s="468" t="s">
        <v>3</v>
      </c>
      <c r="F26" s="464" t="s">
        <v>4</v>
      </c>
      <c r="G26" s="526"/>
      <c r="H26" s="548"/>
      <c r="I26" s="465" t="s">
        <v>3</v>
      </c>
      <c r="J26" s="458" t="s">
        <v>4</v>
      </c>
      <c r="K26" s="539"/>
      <c r="L26" s="519"/>
      <c r="M26" s="461" t="s">
        <v>3</v>
      </c>
      <c r="N26" s="457" t="s">
        <v>4</v>
      </c>
      <c r="O26" s="530"/>
      <c r="P26" s="111"/>
    </row>
    <row r="27" spans="1:16" ht="15.95" customHeight="1" x14ac:dyDescent="0.25">
      <c r="A27" s="13" t="s">
        <v>71</v>
      </c>
      <c r="B27" s="516" t="s">
        <v>6</v>
      </c>
      <c r="C27" s="517"/>
      <c r="D27" s="517"/>
      <c r="E27" s="517"/>
      <c r="F27" s="517"/>
      <c r="G27" s="517"/>
      <c r="H27" s="517"/>
      <c r="I27" s="517"/>
      <c r="J27" s="517"/>
      <c r="K27" s="517"/>
      <c r="L27" s="517"/>
      <c r="M27" s="517"/>
      <c r="N27" s="517"/>
      <c r="O27" s="518"/>
    </row>
    <row r="28" spans="1:16" ht="15" customHeight="1" x14ac:dyDescent="0.25">
      <c r="A28" s="5" t="s">
        <v>182</v>
      </c>
      <c r="B28" s="75" t="s">
        <v>20</v>
      </c>
      <c r="C28" s="39" t="s">
        <v>30</v>
      </c>
      <c r="D28" s="16">
        <f>E28+G28</f>
        <v>12</v>
      </c>
      <c r="E28" s="43"/>
      <c r="F28" s="43"/>
      <c r="G28" s="43">
        <v>12</v>
      </c>
      <c r="H28" s="24">
        <f>I28+K28</f>
        <v>0</v>
      </c>
      <c r="I28" s="10"/>
      <c r="J28" s="10"/>
      <c r="K28" s="10"/>
      <c r="L28" s="12">
        <f>M28+O28</f>
        <v>12</v>
      </c>
      <c r="M28" s="12">
        <f>E28+I28</f>
        <v>0</v>
      </c>
      <c r="N28" s="12">
        <f>F28+J28</f>
        <v>0</v>
      </c>
      <c r="O28" s="12">
        <f>G28+K28</f>
        <v>12</v>
      </c>
    </row>
    <row r="29" spans="1:16" ht="15.95" customHeight="1" x14ac:dyDescent="0.25">
      <c r="A29" s="20" t="s">
        <v>72</v>
      </c>
      <c r="B29" s="21" t="s">
        <v>174</v>
      </c>
      <c r="C29" s="22"/>
      <c r="D29" s="23">
        <f t="shared" ref="D29:O29" si="0">D28</f>
        <v>12</v>
      </c>
      <c r="E29" s="23">
        <f t="shared" si="0"/>
        <v>0</v>
      </c>
      <c r="F29" s="23">
        <f t="shared" si="0"/>
        <v>0</v>
      </c>
      <c r="G29" s="23">
        <f t="shared" si="0"/>
        <v>12</v>
      </c>
      <c r="H29" s="10">
        <f t="shared" si="0"/>
        <v>0</v>
      </c>
      <c r="I29" s="10">
        <f t="shared" si="0"/>
        <v>0</v>
      </c>
      <c r="J29" s="10">
        <f t="shared" si="0"/>
        <v>0</v>
      </c>
      <c r="K29" s="10">
        <f t="shared" si="0"/>
        <v>0</v>
      </c>
      <c r="L29" s="21">
        <f t="shared" si="0"/>
        <v>12</v>
      </c>
      <c r="M29" s="21">
        <f t="shared" si="0"/>
        <v>0</v>
      </c>
      <c r="N29" s="21">
        <f t="shared" si="0"/>
        <v>0</v>
      </c>
      <c r="O29" s="21">
        <f t="shared" si="0"/>
        <v>12</v>
      </c>
    </row>
    <row r="30" spans="1:16" ht="15.95" customHeight="1" x14ac:dyDescent="0.25">
      <c r="A30" s="13" t="s">
        <v>73</v>
      </c>
      <c r="B30" s="516" t="s">
        <v>59</v>
      </c>
      <c r="C30" s="517"/>
      <c r="D30" s="517"/>
      <c r="E30" s="517"/>
      <c r="F30" s="517"/>
      <c r="G30" s="517"/>
      <c r="H30" s="517"/>
      <c r="I30" s="517"/>
      <c r="J30" s="517"/>
      <c r="K30" s="517"/>
      <c r="L30" s="517"/>
      <c r="M30" s="517"/>
      <c r="N30" s="517"/>
      <c r="O30" s="518"/>
    </row>
    <row r="31" spans="1:16" ht="15" customHeight="1" x14ac:dyDescent="0.25">
      <c r="A31" s="5" t="s">
        <v>74</v>
      </c>
      <c r="B31" s="75" t="s">
        <v>20</v>
      </c>
      <c r="C31" s="76"/>
      <c r="D31" s="16">
        <f>E31+G31</f>
        <v>395.5</v>
      </c>
      <c r="E31" s="43">
        <f>E34+E35+E33+E32</f>
        <v>0</v>
      </c>
      <c r="F31" s="43">
        <f t="shared" ref="F31:O31" si="1">F34+F35+F33+F32</f>
        <v>0</v>
      </c>
      <c r="G31" s="43">
        <f t="shared" si="1"/>
        <v>395.5</v>
      </c>
      <c r="H31" s="24">
        <f t="shared" si="1"/>
        <v>0</v>
      </c>
      <c r="I31" s="10">
        <f t="shared" si="1"/>
        <v>0</v>
      </c>
      <c r="J31" s="10">
        <f t="shared" si="1"/>
        <v>0</v>
      </c>
      <c r="K31" s="10">
        <f t="shared" si="1"/>
        <v>0</v>
      </c>
      <c r="L31" s="12">
        <f t="shared" si="1"/>
        <v>395.5</v>
      </c>
      <c r="M31" s="12">
        <f t="shared" si="1"/>
        <v>0</v>
      </c>
      <c r="N31" s="12">
        <f t="shared" si="1"/>
        <v>0</v>
      </c>
      <c r="O31" s="12">
        <f t="shared" si="1"/>
        <v>395.5</v>
      </c>
    </row>
    <row r="32" spans="1:16" ht="15" customHeight="1" x14ac:dyDescent="0.25">
      <c r="A32" s="19"/>
      <c r="B32" s="75"/>
      <c r="C32" s="30" t="s">
        <v>25</v>
      </c>
      <c r="D32" s="16">
        <f>E32+G32</f>
        <v>118.9</v>
      </c>
      <c r="E32" s="16"/>
      <c r="F32" s="16"/>
      <c r="G32" s="16">
        <v>118.9</v>
      </c>
      <c r="H32" s="10">
        <f>I32+K32</f>
        <v>0</v>
      </c>
      <c r="I32" s="10"/>
      <c r="J32" s="10"/>
      <c r="K32" s="10"/>
      <c r="L32" s="12">
        <f>M32+O32</f>
        <v>118.9</v>
      </c>
      <c r="M32" s="12">
        <f t="shared" ref="M32:O35" si="2">E32+I32</f>
        <v>0</v>
      </c>
      <c r="N32" s="12">
        <f t="shared" si="2"/>
        <v>0</v>
      </c>
      <c r="O32" s="12">
        <f t="shared" si="2"/>
        <v>118.9</v>
      </c>
    </row>
    <row r="33" spans="1:15" x14ac:dyDescent="0.25">
      <c r="A33" s="40"/>
      <c r="B33" s="41"/>
      <c r="C33" s="77" t="s">
        <v>31</v>
      </c>
      <c r="D33" s="16">
        <f>E33+G33</f>
        <v>256.39999999999998</v>
      </c>
      <c r="E33" s="16"/>
      <c r="F33" s="16"/>
      <c r="G33" s="16">
        <v>256.39999999999998</v>
      </c>
      <c r="H33" s="10">
        <f>I33+K33</f>
        <v>0</v>
      </c>
      <c r="I33" s="10"/>
      <c r="J33" s="10"/>
      <c r="K33" s="10"/>
      <c r="L33" s="12">
        <f>M33+O33</f>
        <v>256.39999999999998</v>
      </c>
      <c r="M33" s="12">
        <f t="shared" si="2"/>
        <v>0</v>
      </c>
      <c r="N33" s="12">
        <f t="shared" si="2"/>
        <v>0</v>
      </c>
      <c r="O33" s="12">
        <f t="shared" si="2"/>
        <v>256.39999999999998</v>
      </c>
    </row>
    <row r="34" spans="1:15" ht="15" customHeight="1" x14ac:dyDescent="0.25">
      <c r="A34" s="19"/>
      <c r="B34" s="75"/>
      <c r="C34" s="374" t="s">
        <v>22</v>
      </c>
      <c r="D34" s="16">
        <f>E34+G34</f>
        <v>10.1</v>
      </c>
      <c r="E34" s="16"/>
      <c r="F34" s="16"/>
      <c r="G34" s="16">
        <v>10.1</v>
      </c>
      <c r="H34" s="10">
        <f>I34+K34</f>
        <v>0</v>
      </c>
      <c r="I34" s="10"/>
      <c r="J34" s="10"/>
      <c r="K34" s="10"/>
      <c r="L34" s="12">
        <f>M34+O34</f>
        <v>10.1</v>
      </c>
      <c r="M34" s="12">
        <f t="shared" si="2"/>
        <v>0</v>
      </c>
      <c r="N34" s="12">
        <f t="shared" si="2"/>
        <v>0</v>
      </c>
      <c r="O34" s="12">
        <f t="shared" si="2"/>
        <v>10.1</v>
      </c>
    </row>
    <row r="35" spans="1:15" x14ac:dyDescent="0.25">
      <c r="A35" s="40"/>
      <c r="B35" s="41"/>
      <c r="C35" s="39" t="s">
        <v>30</v>
      </c>
      <c r="D35" s="16">
        <f>E35+G35</f>
        <v>10.1</v>
      </c>
      <c r="E35" s="16"/>
      <c r="F35" s="16"/>
      <c r="G35" s="16">
        <v>10.1</v>
      </c>
      <c r="H35" s="10">
        <f>I35+K35</f>
        <v>0</v>
      </c>
      <c r="I35" s="10"/>
      <c r="J35" s="10"/>
      <c r="K35" s="10"/>
      <c r="L35" s="12">
        <f>M35+O35</f>
        <v>10.1</v>
      </c>
      <c r="M35" s="12">
        <f t="shared" si="2"/>
        <v>0</v>
      </c>
      <c r="N35" s="12">
        <f t="shared" si="2"/>
        <v>0</v>
      </c>
      <c r="O35" s="12">
        <f t="shared" si="2"/>
        <v>10.1</v>
      </c>
    </row>
    <row r="36" spans="1:15" ht="15.95" customHeight="1" x14ac:dyDescent="0.25">
      <c r="A36" s="20" t="s">
        <v>75</v>
      </c>
      <c r="B36" s="21" t="s">
        <v>175</v>
      </c>
      <c r="C36" s="22"/>
      <c r="D36" s="23">
        <f>D31</f>
        <v>395.5</v>
      </c>
      <c r="E36" s="23">
        <f>E31</f>
        <v>0</v>
      </c>
      <c r="F36" s="23">
        <f>F31</f>
        <v>0</v>
      </c>
      <c r="G36" s="23">
        <f>G31</f>
        <v>395.5</v>
      </c>
      <c r="H36" s="10">
        <f>H31</f>
        <v>0</v>
      </c>
      <c r="I36" s="10">
        <f t="shared" ref="I36:K36" si="3">I31</f>
        <v>0</v>
      </c>
      <c r="J36" s="10">
        <f t="shared" si="3"/>
        <v>0</v>
      </c>
      <c r="K36" s="10">
        <f t="shared" si="3"/>
        <v>0</v>
      </c>
      <c r="L36" s="21">
        <f>L31</f>
        <v>395.5</v>
      </c>
      <c r="M36" s="21">
        <f>M31</f>
        <v>0</v>
      </c>
      <c r="N36" s="21">
        <f>N31</f>
        <v>0</v>
      </c>
      <c r="O36" s="21">
        <f>O31</f>
        <v>395.5</v>
      </c>
    </row>
    <row r="37" spans="1:15" ht="15.95" hidden="1" customHeight="1" x14ac:dyDescent="0.25">
      <c r="A37" s="19" t="s">
        <v>73</v>
      </c>
      <c r="B37" s="600" t="s">
        <v>63</v>
      </c>
      <c r="C37" s="630"/>
      <c r="D37" s="630"/>
      <c r="E37" s="630"/>
      <c r="F37" s="630"/>
      <c r="G37" s="630"/>
      <c r="H37" s="630"/>
      <c r="I37" s="630"/>
      <c r="J37" s="630"/>
      <c r="K37" s="630"/>
      <c r="L37" s="630"/>
      <c r="M37" s="630"/>
      <c r="N37" s="630"/>
      <c r="O37" s="631"/>
    </row>
    <row r="38" spans="1:15" ht="15" hidden="1" customHeight="1" x14ac:dyDescent="0.25">
      <c r="A38" s="5" t="s">
        <v>74</v>
      </c>
      <c r="B38" s="35" t="s">
        <v>20</v>
      </c>
      <c r="C38" s="15" t="s">
        <v>32</v>
      </c>
      <c r="D38" s="16">
        <f>E38+G38</f>
        <v>0</v>
      </c>
      <c r="E38" s="16"/>
      <c r="F38" s="16"/>
      <c r="G38" s="16"/>
      <c r="H38" s="24">
        <f>I38+K38</f>
        <v>0</v>
      </c>
      <c r="I38" s="24"/>
      <c r="J38" s="24"/>
      <c r="K38" s="24"/>
      <c r="L38" s="12">
        <f>M38+O38</f>
        <v>0</v>
      </c>
      <c r="M38" s="12">
        <f>E38+I38</f>
        <v>0</v>
      </c>
      <c r="N38" s="12">
        <f>F38+J38</f>
        <v>0</v>
      </c>
      <c r="O38" s="12">
        <f>G38+K38</f>
        <v>0</v>
      </c>
    </row>
    <row r="39" spans="1:15" ht="15.95" hidden="1" customHeight="1" x14ac:dyDescent="0.25">
      <c r="A39" s="20" t="s">
        <v>75</v>
      </c>
      <c r="B39" s="21" t="s">
        <v>176</v>
      </c>
      <c r="C39" s="112"/>
      <c r="D39" s="23">
        <f>D38</f>
        <v>0</v>
      </c>
      <c r="E39" s="23">
        <f>E38</f>
        <v>0</v>
      </c>
      <c r="F39" s="23">
        <f>F38</f>
        <v>0</v>
      </c>
      <c r="G39" s="23">
        <f>G38</f>
        <v>0</v>
      </c>
      <c r="H39" s="24">
        <f t="shared" ref="H39:O39" si="4">H38</f>
        <v>0</v>
      </c>
      <c r="I39" s="24">
        <f t="shared" si="4"/>
        <v>0</v>
      </c>
      <c r="J39" s="24">
        <f t="shared" si="4"/>
        <v>0</v>
      </c>
      <c r="K39" s="24">
        <f t="shared" si="4"/>
        <v>0</v>
      </c>
      <c r="L39" s="21">
        <f t="shared" si="4"/>
        <v>0</v>
      </c>
      <c r="M39" s="21">
        <f t="shared" si="4"/>
        <v>0</v>
      </c>
      <c r="N39" s="21">
        <f t="shared" si="4"/>
        <v>0</v>
      </c>
      <c r="O39" s="21">
        <f t="shared" si="4"/>
        <v>0</v>
      </c>
    </row>
    <row r="40" spans="1:15" ht="15.95" hidden="1" customHeight="1" x14ac:dyDescent="0.25">
      <c r="A40" s="5" t="s">
        <v>76</v>
      </c>
      <c r="B40" s="632" t="s">
        <v>171</v>
      </c>
      <c r="C40" s="601"/>
      <c r="D40" s="601"/>
      <c r="E40" s="601"/>
      <c r="F40" s="601"/>
      <c r="G40" s="601"/>
      <c r="H40" s="601"/>
      <c r="I40" s="601"/>
      <c r="J40" s="601"/>
      <c r="K40" s="601"/>
      <c r="L40" s="601"/>
      <c r="M40" s="601"/>
      <c r="N40" s="601"/>
      <c r="O40" s="602"/>
    </row>
    <row r="41" spans="1:15" ht="15" hidden="1" customHeight="1" x14ac:dyDescent="0.25">
      <c r="A41" s="5" t="s">
        <v>77</v>
      </c>
      <c r="B41" s="83" t="s">
        <v>20</v>
      </c>
      <c r="C41" s="30" t="s">
        <v>51</v>
      </c>
      <c r="D41" s="16">
        <f>E41+G41</f>
        <v>0</v>
      </c>
      <c r="E41" s="16"/>
      <c r="F41" s="16"/>
      <c r="G41" s="16"/>
      <c r="H41" s="10">
        <f>I41+K41</f>
        <v>0</v>
      </c>
      <c r="I41" s="10"/>
      <c r="J41" s="10"/>
      <c r="K41" s="10"/>
      <c r="L41" s="12">
        <f>M41+O41</f>
        <v>0</v>
      </c>
      <c r="M41" s="12">
        <f t="shared" ref="M41:O41" si="5">E41+I41</f>
        <v>0</v>
      </c>
      <c r="N41" s="12">
        <f t="shared" si="5"/>
        <v>0</v>
      </c>
      <c r="O41" s="12">
        <f t="shared" si="5"/>
        <v>0</v>
      </c>
    </row>
    <row r="42" spans="1:15" ht="15.95" hidden="1" customHeight="1" x14ac:dyDescent="0.25">
      <c r="A42" s="20" t="s">
        <v>78</v>
      </c>
      <c r="B42" s="21" t="s">
        <v>177</v>
      </c>
      <c r="C42" s="112"/>
      <c r="D42" s="23">
        <f>D41</f>
        <v>0</v>
      </c>
      <c r="E42" s="23">
        <f t="shared" ref="E42:G42" si="6">E41</f>
        <v>0</v>
      </c>
      <c r="F42" s="23">
        <f t="shared" si="6"/>
        <v>0</v>
      </c>
      <c r="G42" s="23">
        <f t="shared" si="6"/>
        <v>0</v>
      </c>
      <c r="H42" s="24">
        <f>H41</f>
        <v>0</v>
      </c>
      <c r="I42" s="24">
        <f t="shared" ref="I42:K42" si="7">I41</f>
        <v>0</v>
      </c>
      <c r="J42" s="24">
        <f t="shared" si="7"/>
        <v>0</v>
      </c>
      <c r="K42" s="24">
        <f t="shared" si="7"/>
        <v>0</v>
      </c>
      <c r="L42" s="21">
        <f>L41</f>
        <v>0</v>
      </c>
      <c r="M42" s="21">
        <f t="shared" ref="M42:O42" si="8">M41</f>
        <v>0</v>
      </c>
      <c r="N42" s="21">
        <f t="shared" si="8"/>
        <v>0</v>
      </c>
      <c r="O42" s="21">
        <f t="shared" si="8"/>
        <v>0</v>
      </c>
    </row>
    <row r="43" spans="1:15" ht="15.95" customHeight="1" x14ac:dyDescent="0.25">
      <c r="A43" s="19" t="s">
        <v>76</v>
      </c>
      <c r="B43" s="516" t="s">
        <v>181</v>
      </c>
      <c r="C43" s="517"/>
      <c r="D43" s="517"/>
      <c r="E43" s="517"/>
      <c r="F43" s="517"/>
      <c r="G43" s="517"/>
      <c r="H43" s="517"/>
      <c r="I43" s="517"/>
      <c r="J43" s="517"/>
      <c r="K43" s="517"/>
      <c r="L43" s="517"/>
      <c r="M43" s="517"/>
      <c r="N43" s="517"/>
      <c r="O43" s="518"/>
    </row>
    <row r="44" spans="1:15" ht="15" customHeight="1" x14ac:dyDescent="0.25">
      <c r="A44" s="5" t="s">
        <v>77</v>
      </c>
      <c r="B44" s="29" t="s">
        <v>20</v>
      </c>
      <c r="C44" s="30" t="s">
        <v>25</v>
      </c>
      <c r="D44" s="16">
        <f>E44+G44</f>
        <v>567.29999999999995</v>
      </c>
      <c r="E44" s="43">
        <v>5.3</v>
      </c>
      <c r="F44" s="43">
        <v>1.5</v>
      </c>
      <c r="G44" s="43">
        <v>562</v>
      </c>
      <c r="H44" s="24">
        <f>I44+K44</f>
        <v>0</v>
      </c>
      <c r="I44" s="10">
        <v>6</v>
      </c>
      <c r="J44" s="10"/>
      <c r="K44" s="10">
        <v>-6</v>
      </c>
      <c r="L44" s="12">
        <f>M44+O44</f>
        <v>567.29999999999995</v>
      </c>
      <c r="M44" s="12">
        <f>E44+I44</f>
        <v>11.3</v>
      </c>
      <c r="N44" s="12">
        <f>F44+J44</f>
        <v>1.5</v>
      </c>
      <c r="O44" s="12">
        <f>G44+K44</f>
        <v>556</v>
      </c>
    </row>
    <row r="45" spans="1:15" ht="15.95" customHeight="1" x14ac:dyDescent="0.25">
      <c r="A45" s="20" t="s">
        <v>78</v>
      </c>
      <c r="B45" s="21" t="s">
        <v>178</v>
      </c>
      <c r="C45" s="22"/>
      <c r="D45" s="23">
        <f>D44</f>
        <v>567.29999999999995</v>
      </c>
      <c r="E45" s="23">
        <f>E44</f>
        <v>5.3</v>
      </c>
      <c r="F45" s="23">
        <f>F44</f>
        <v>1.5</v>
      </c>
      <c r="G45" s="23">
        <f>G44</f>
        <v>562</v>
      </c>
      <c r="H45" s="24">
        <f t="shared" ref="H45:O45" si="9">H44</f>
        <v>0</v>
      </c>
      <c r="I45" s="24">
        <f t="shared" si="9"/>
        <v>6</v>
      </c>
      <c r="J45" s="24">
        <f t="shared" si="9"/>
        <v>0</v>
      </c>
      <c r="K45" s="24">
        <f t="shared" si="9"/>
        <v>-6</v>
      </c>
      <c r="L45" s="21">
        <f t="shared" si="9"/>
        <v>567.29999999999995</v>
      </c>
      <c r="M45" s="21">
        <f t="shared" si="9"/>
        <v>11.3</v>
      </c>
      <c r="N45" s="21">
        <f t="shared" si="9"/>
        <v>1.5</v>
      </c>
      <c r="O45" s="21">
        <f t="shared" si="9"/>
        <v>556</v>
      </c>
    </row>
    <row r="46" spans="1:15" ht="15.95" customHeight="1" x14ac:dyDescent="0.25">
      <c r="A46" s="13" t="s">
        <v>79</v>
      </c>
      <c r="B46" s="516" t="s">
        <v>66</v>
      </c>
      <c r="C46" s="517"/>
      <c r="D46" s="517"/>
      <c r="E46" s="517"/>
      <c r="F46" s="517"/>
      <c r="G46" s="517"/>
      <c r="H46" s="517"/>
      <c r="I46" s="517"/>
      <c r="J46" s="517"/>
      <c r="K46" s="517"/>
      <c r="L46" s="517"/>
      <c r="M46" s="517"/>
      <c r="N46" s="517"/>
      <c r="O46" s="518"/>
    </row>
    <row r="47" spans="1:15" ht="15" customHeight="1" x14ac:dyDescent="0.25">
      <c r="A47" s="32" t="s">
        <v>80</v>
      </c>
      <c r="B47" s="29" t="s">
        <v>20</v>
      </c>
      <c r="C47" s="39" t="s">
        <v>30</v>
      </c>
      <c r="D47" s="16">
        <f>E47+G47</f>
        <v>151.29999999999998</v>
      </c>
      <c r="E47" s="16">
        <v>4.7</v>
      </c>
      <c r="F47" s="16">
        <v>1.5</v>
      </c>
      <c r="G47" s="16">
        <v>146.6</v>
      </c>
      <c r="H47" s="10">
        <f>I47+K47</f>
        <v>0</v>
      </c>
      <c r="I47" s="10"/>
      <c r="J47" s="10"/>
      <c r="K47" s="10"/>
      <c r="L47" s="12">
        <f>M47+O47</f>
        <v>151.29999999999998</v>
      </c>
      <c r="M47" s="12">
        <f t="shared" ref="M47:O48" si="10">E47+I47</f>
        <v>4.7</v>
      </c>
      <c r="N47" s="12">
        <f t="shared" si="10"/>
        <v>1.5</v>
      </c>
      <c r="O47" s="12">
        <f t="shared" si="10"/>
        <v>146.6</v>
      </c>
    </row>
    <row r="48" spans="1:15" ht="15" customHeight="1" x14ac:dyDescent="0.25">
      <c r="A48" s="32" t="s">
        <v>81</v>
      </c>
      <c r="B48" s="29" t="s">
        <v>28</v>
      </c>
      <c r="C48" s="39" t="s">
        <v>30</v>
      </c>
      <c r="D48" s="16">
        <f>E48+G48</f>
        <v>0</v>
      </c>
      <c r="E48" s="16"/>
      <c r="F48" s="16"/>
      <c r="G48" s="16"/>
      <c r="H48" s="10">
        <f>I48+K48</f>
        <v>0</v>
      </c>
      <c r="I48" s="10"/>
      <c r="J48" s="10"/>
      <c r="K48" s="10"/>
      <c r="L48" s="12">
        <f>M48+O48</f>
        <v>0</v>
      </c>
      <c r="M48" s="12">
        <f t="shared" si="10"/>
        <v>0</v>
      </c>
      <c r="N48" s="12">
        <f t="shared" si="10"/>
        <v>0</v>
      </c>
      <c r="O48" s="12">
        <f t="shared" si="10"/>
        <v>0</v>
      </c>
    </row>
    <row r="49" spans="1:17" ht="15.95" customHeight="1" x14ac:dyDescent="0.25">
      <c r="A49" s="20" t="s">
        <v>82</v>
      </c>
      <c r="B49" s="21" t="s">
        <v>179</v>
      </c>
      <c r="C49" s="112"/>
      <c r="D49" s="23">
        <f>SUM(D47:D48)</f>
        <v>151.29999999999998</v>
      </c>
      <c r="E49" s="23">
        <f t="shared" ref="E49:G49" si="11">SUM(E47:E48)</f>
        <v>4.7</v>
      </c>
      <c r="F49" s="23">
        <f t="shared" si="11"/>
        <v>1.5</v>
      </c>
      <c r="G49" s="23">
        <f t="shared" si="11"/>
        <v>146.6</v>
      </c>
      <c r="H49" s="24">
        <f>SUM(H47:H48)</f>
        <v>0</v>
      </c>
      <c r="I49" s="24">
        <f t="shared" ref="I49:K49" si="12">SUM(I47:I48)</f>
        <v>0</v>
      </c>
      <c r="J49" s="24">
        <f t="shared" si="12"/>
        <v>0</v>
      </c>
      <c r="K49" s="24">
        <f t="shared" si="12"/>
        <v>0</v>
      </c>
      <c r="L49" s="21">
        <f>SUM(L47:L48)</f>
        <v>151.29999999999998</v>
      </c>
      <c r="M49" s="21">
        <f t="shared" ref="M49:O49" si="13">SUM(M47:M48)</f>
        <v>4.7</v>
      </c>
      <c r="N49" s="21">
        <f t="shared" si="13"/>
        <v>1.5</v>
      </c>
      <c r="O49" s="21">
        <f t="shared" si="13"/>
        <v>146.6</v>
      </c>
    </row>
    <row r="50" spans="1:17" ht="15.95" customHeight="1" x14ac:dyDescent="0.25">
      <c r="A50" s="13" t="s">
        <v>83</v>
      </c>
      <c r="B50" s="516" t="s">
        <v>68</v>
      </c>
      <c r="C50" s="517"/>
      <c r="D50" s="517"/>
      <c r="E50" s="517"/>
      <c r="F50" s="517"/>
      <c r="G50" s="517"/>
      <c r="H50" s="517"/>
      <c r="I50" s="517"/>
      <c r="J50" s="517"/>
      <c r="K50" s="517"/>
      <c r="L50" s="517"/>
      <c r="M50" s="517"/>
      <c r="N50" s="517"/>
      <c r="O50" s="518"/>
    </row>
    <row r="51" spans="1:17" ht="15" customHeight="1" x14ac:dyDescent="0.25">
      <c r="A51" s="32" t="s">
        <v>84</v>
      </c>
      <c r="B51" s="29" t="s">
        <v>20</v>
      </c>
      <c r="C51" s="1">
        <v>10</v>
      </c>
      <c r="D51" s="16">
        <f>E51+G51</f>
        <v>78.600000000000009</v>
      </c>
      <c r="E51" s="16">
        <v>2.4</v>
      </c>
      <c r="F51" s="16">
        <v>0.6</v>
      </c>
      <c r="G51" s="16">
        <v>76.2</v>
      </c>
      <c r="H51" s="10">
        <f>I51+K51</f>
        <v>0</v>
      </c>
      <c r="I51" s="10"/>
      <c r="J51" s="10"/>
      <c r="K51" s="10"/>
      <c r="L51" s="12">
        <f>M51+O51</f>
        <v>78.600000000000009</v>
      </c>
      <c r="M51" s="12">
        <f t="shared" ref="M51:O51" si="14">E51+I51</f>
        <v>2.4</v>
      </c>
      <c r="N51" s="12">
        <f t="shared" si="14"/>
        <v>0.6</v>
      </c>
      <c r="O51" s="12">
        <f t="shared" si="14"/>
        <v>76.2</v>
      </c>
    </row>
    <row r="52" spans="1:17" ht="15.95" customHeight="1" x14ac:dyDescent="0.25">
      <c r="A52" s="20" t="s">
        <v>85</v>
      </c>
      <c r="B52" s="21" t="s">
        <v>180</v>
      </c>
      <c r="C52" s="112"/>
      <c r="D52" s="23">
        <f t="shared" ref="D52:O52" si="15">SUM(D51:D51)</f>
        <v>78.600000000000009</v>
      </c>
      <c r="E52" s="23">
        <f t="shared" si="15"/>
        <v>2.4</v>
      </c>
      <c r="F52" s="23">
        <f t="shared" si="15"/>
        <v>0.6</v>
      </c>
      <c r="G52" s="23">
        <f t="shared" si="15"/>
        <v>76.2</v>
      </c>
      <c r="H52" s="24">
        <f t="shared" si="15"/>
        <v>0</v>
      </c>
      <c r="I52" s="24">
        <f t="shared" si="15"/>
        <v>0</v>
      </c>
      <c r="J52" s="24">
        <f t="shared" si="15"/>
        <v>0</v>
      </c>
      <c r="K52" s="24">
        <f t="shared" si="15"/>
        <v>0</v>
      </c>
      <c r="L52" s="21">
        <f t="shared" si="15"/>
        <v>78.600000000000009</v>
      </c>
      <c r="M52" s="21">
        <f t="shared" si="15"/>
        <v>2.4</v>
      </c>
      <c r="N52" s="21">
        <f t="shared" si="15"/>
        <v>0.6</v>
      </c>
      <c r="O52" s="21">
        <f t="shared" si="15"/>
        <v>76.2</v>
      </c>
    </row>
    <row r="53" spans="1:17" ht="15.95" customHeight="1" x14ac:dyDescent="0.25">
      <c r="A53" s="106" t="s">
        <v>86</v>
      </c>
      <c r="B53" s="113" t="s">
        <v>172</v>
      </c>
      <c r="C53" s="114"/>
      <c r="D53" s="23">
        <f>D28+D36+D39+D42+D45+D49+D52</f>
        <v>1204.6999999999998</v>
      </c>
      <c r="E53" s="23">
        <f>E29+E36+E39+E42+E45+E49+E52</f>
        <v>12.4</v>
      </c>
      <c r="F53" s="23">
        <f t="shared" ref="F53:O53" si="16">F29+F36+F39+F42+F45+F49+F52</f>
        <v>3.6</v>
      </c>
      <c r="G53" s="23">
        <f t="shared" si="16"/>
        <v>1192.3</v>
      </c>
      <c r="H53" s="24">
        <f t="shared" si="16"/>
        <v>0</v>
      </c>
      <c r="I53" s="24">
        <f t="shared" si="16"/>
        <v>6</v>
      </c>
      <c r="J53" s="24">
        <f t="shared" si="16"/>
        <v>0</v>
      </c>
      <c r="K53" s="24">
        <f t="shared" si="16"/>
        <v>-6</v>
      </c>
      <c r="L53" s="21">
        <f>L29+L36+L39+L42+L45+L49+L52</f>
        <v>1204.6999999999998</v>
      </c>
      <c r="M53" s="21">
        <f t="shared" si="16"/>
        <v>18.399999999999999</v>
      </c>
      <c r="N53" s="21">
        <f t="shared" si="16"/>
        <v>3.6</v>
      </c>
      <c r="O53" s="21">
        <f t="shared" si="16"/>
        <v>1186.3</v>
      </c>
    </row>
    <row r="54" spans="1:17" x14ac:dyDescent="0.25">
      <c r="A54" s="6"/>
      <c r="B54" s="6"/>
      <c r="C54" s="52"/>
      <c r="D54" s="6"/>
      <c r="E54" s="6"/>
      <c r="F54" s="6"/>
      <c r="G54" s="6"/>
      <c r="H54" s="115"/>
      <c r="I54" s="115"/>
      <c r="J54" s="115"/>
      <c r="L54" s="6"/>
      <c r="M54" s="6"/>
      <c r="N54" s="6"/>
    </row>
    <row r="55" spans="1:17" x14ac:dyDescent="0.25">
      <c r="A55" s="6"/>
      <c r="B55" s="107"/>
      <c r="C55" s="116"/>
      <c r="D55" s="107"/>
      <c r="E55" s="107"/>
      <c r="F55" s="107"/>
      <c r="G55" s="107"/>
      <c r="H55" s="117"/>
      <c r="I55" s="117"/>
      <c r="J55" s="117"/>
      <c r="K55" s="117"/>
      <c r="L55" s="107"/>
      <c r="M55" s="107"/>
      <c r="N55" s="107"/>
      <c r="P55" s="65" t="s">
        <v>305</v>
      </c>
      <c r="Q55" s="66">
        <f>SUMIF(C28:C51,1,L28:L51)</f>
        <v>0</v>
      </c>
    </row>
    <row r="56" spans="1:17" x14ac:dyDescent="0.25">
      <c r="A56" s="6"/>
      <c r="B56" s="6"/>
      <c r="C56" s="52"/>
      <c r="D56" s="6"/>
      <c r="E56" s="6"/>
      <c r="F56" s="6"/>
      <c r="G56" s="6"/>
      <c r="H56" s="115"/>
      <c r="I56" s="115"/>
      <c r="J56" s="115"/>
      <c r="L56" s="6"/>
      <c r="M56" s="6"/>
      <c r="N56" s="6"/>
      <c r="P56" s="65" t="s">
        <v>306</v>
      </c>
      <c r="Q56" s="66">
        <f>SUMIF(C28:C51,2,L28:L51)</f>
        <v>0</v>
      </c>
    </row>
    <row r="57" spans="1:17" x14ac:dyDescent="0.25">
      <c r="A57" s="6"/>
      <c r="B57" s="6"/>
      <c r="C57" s="52"/>
      <c r="D57" s="6"/>
      <c r="E57" s="6"/>
      <c r="F57" s="6"/>
      <c r="G57" s="6"/>
      <c r="H57" s="115"/>
      <c r="I57" s="115"/>
      <c r="J57" s="115"/>
      <c r="L57" s="6"/>
      <c r="M57" s="6"/>
      <c r="N57" s="6"/>
      <c r="O57" s="6"/>
      <c r="P57" s="65" t="s">
        <v>307</v>
      </c>
      <c r="Q57" s="66">
        <f>SUMIF(C28:C51,3,L28:L51)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15"/>
      <c r="I58" s="115"/>
      <c r="J58" s="115"/>
      <c r="L58" s="6"/>
      <c r="M58" s="6"/>
      <c r="N58" s="6"/>
      <c r="P58" s="65" t="s">
        <v>308</v>
      </c>
      <c r="Q58" s="66">
        <f>SUMIF(C28:C51,4,L28:L51)</f>
        <v>686.19999999999993</v>
      </c>
    </row>
    <row r="59" spans="1:17" x14ac:dyDescent="0.25">
      <c r="A59" s="6"/>
      <c r="B59" s="6"/>
      <c r="C59" s="52"/>
      <c r="D59" s="6"/>
      <c r="E59" s="6"/>
      <c r="F59" s="6"/>
      <c r="G59" s="6"/>
      <c r="H59" s="115"/>
      <c r="I59" s="115"/>
      <c r="J59" s="115"/>
      <c r="L59" s="6"/>
      <c r="M59" s="6"/>
      <c r="N59" s="6"/>
      <c r="P59" s="65" t="s">
        <v>311</v>
      </c>
      <c r="Q59" s="66">
        <f>SUMIF(C28:C51,5,L28:L51)</f>
        <v>256.39999999999998</v>
      </c>
    </row>
    <row r="60" spans="1:17" x14ac:dyDescent="0.25">
      <c r="A60" s="6"/>
      <c r="B60" s="6"/>
      <c r="C60" s="52"/>
      <c r="D60" s="6"/>
      <c r="E60" s="6"/>
      <c r="F60" s="6"/>
      <c r="G60" s="6"/>
      <c r="H60" s="115"/>
      <c r="I60" s="115"/>
      <c r="J60" s="115"/>
      <c r="L60" s="6"/>
      <c r="M60" s="6"/>
      <c r="N60" s="6"/>
      <c r="P60" s="65" t="s">
        <v>309</v>
      </c>
      <c r="Q60" s="66">
        <f>SUMIF(C28:C51,6,L28:L51)</f>
        <v>10.1</v>
      </c>
    </row>
    <row r="61" spans="1:17" x14ac:dyDescent="0.25">
      <c r="A61" s="6"/>
      <c r="B61" s="6"/>
      <c r="C61" s="52"/>
      <c r="D61" s="6"/>
      <c r="E61" s="6"/>
      <c r="F61" s="6"/>
      <c r="G61" s="6"/>
      <c r="H61" s="115"/>
      <c r="I61" s="115"/>
      <c r="J61" s="115"/>
      <c r="L61" s="6"/>
      <c r="M61" s="6"/>
      <c r="N61" s="6"/>
      <c r="P61" s="65" t="s">
        <v>310</v>
      </c>
      <c r="Q61" s="66">
        <f>SUMIF(C28:C51,7,L28:L51)</f>
        <v>0</v>
      </c>
    </row>
    <row r="62" spans="1:17" x14ac:dyDescent="0.25">
      <c r="A62" s="6"/>
      <c r="B62" s="6"/>
      <c r="C62" s="52"/>
      <c r="D62" s="6"/>
      <c r="E62" s="6"/>
      <c r="F62" s="6"/>
      <c r="G62" s="6"/>
      <c r="H62" s="115"/>
      <c r="I62" s="115"/>
      <c r="J62" s="115"/>
      <c r="L62" s="6"/>
      <c r="M62" s="6"/>
      <c r="N62" s="6"/>
      <c r="P62" s="65" t="s">
        <v>312</v>
      </c>
      <c r="Q62" s="66">
        <f>SUMIF(C28:C51,8,L28:L51)</f>
        <v>173.39999999999998</v>
      </c>
    </row>
    <row r="63" spans="1:17" x14ac:dyDescent="0.25">
      <c r="A63" s="6"/>
      <c r="B63" s="6"/>
      <c r="C63" s="52"/>
      <c r="D63" s="6"/>
      <c r="E63" s="6"/>
      <c r="F63" s="6"/>
      <c r="G63" s="6"/>
      <c r="H63" s="115"/>
      <c r="I63" s="115"/>
      <c r="J63" s="115"/>
      <c r="L63" s="6"/>
      <c r="M63" s="6"/>
      <c r="N63" s="6"/>
      <c r="P63" s="65" t="s">
        <v>313</v>
      </c>
      <c r="Q63" s="66">
        <f>SUMIF(C28:C51,9,L28:L51)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15"/>
      <c r="I64" s="115"/>
      <c r="J64" s="115"/>
      <c r="L64" s="6"/>
      <c r="M64" s="6"/>
      <c r="N64" s="6"/>
      <c r="P64" s="65" t="s">
        <v>314</v>
      </c>
      <c r="Q64" s="66">
        <f>SUMIF(C28:C51,10,L28:L51)</f>
        <v>78.600000000000009</v>
      </c>
    </row>
    <row r="65" spans="1:17" x14ac:dyDescent="0.25">
      <c r="A65" s="6"/>
      <c r="B65" s="6"/>
      <c r="C65" s="52"/>
      <c r="D65" s="6"/>
      <c r="E65" s="6"/>
      <c r="F65" s="6"/>
      <c r="G65" s="6"/>
      <c r="H65" s="115"/>
      <c r="I65" s="115"/>
      <c r="J65" s="115"/>
      <c r="L65" s="6"/>
      <c r="M65" s="6"/>
      <c r="N65" s="6"/>
      <c r="P65" s="70" t="s">
        <v>172</v>
      </c>
      <c r="Q65" s="71">
        <f>SUM(Q55:Q64)</f>
        <v>1204.6999999999998</v>
      </c>
    </row>
    <row r="66" spans="1:17" x14ac:dyDescent="0.25">
      <c r="A66" s="6"/>
      <c r="B66" s="6"/>
      <c r="C66" s="52"/>
      <c r="D66" s="6"/>
      <c r="E66" s="6"/>
      <c r="F66" s="6"/>
      <c r="G66" s="6"/>
      <c r="H66" s="115"/>
      <c r="I66" s="115"/>
      <c r="J66" s="115"/>
      <c r="L66" s="6"/>
      <c r="M66" s="6"/>
      <c r="N66" s="6"/>
      <c r="P66" s="72"/>
      <c r="Q66" s="72">
        <f>Q65-L53</f>
        <v>0</v>
      </c>
    </row>
    <row r="67" spans="1:17" x14ac:dyDescent="0.25">
      <c r="A67" s="6"/>
      <c r="B67" s="6"/>
      <c r="C67" s="52"/>
      <c r="D67" s="6"/>
      <c r="E67" s="6"/>
      <c r="F67" s="6"/>
      <c r="G67" s="6"/>
      <c r="H67" s="115"/>
      <c r="I67" s="115"/>
      <c r="J67" s="115"/>
      <c r="L67" s="6"/>
      <c r="M67" s="6"/>
      <c r="N67" s="6"/>
    </row>
    <row r="68" spans="1:17" x14ac:dyDescent="0.25">
      <c r="A68" s="6"/>
      <c r="B68" s="6"/>
      <c r="C68" s="52"/>
      <c r="D68" s="6"/>
      <c r="E68" s="6"/>
      <c r="F68" s="6"/>
      <c r="G68" s="6"/>
      <c r="H68" s="115"/>
      <c r="I68" s="115"/>
      <c r="J68" s="115"/>
      <c r="L68" s="6"/>
      <c r="M68" s="6"/>
      <c r="N68" s="6"/>
    </row>
    <row r="69" spans="1:17" x14ac:dyDescent="0.25">
      <c r="A69" s="6"/>
      <c r="B69" s="6"/>
      <c r="C69" s="52"/>
      <c r="D69" s="6"/>
      <c r="E69" s="6"/>
      <c r="F69" s="6"/>
      <c r="G69" s="6"/>
      <c r="H69" s="115"/>
      <c r="I69" s="115"/>
      <c r="J69" s="115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15"/>
      <c r="I70" s="115"/>
      <c r="J70" s="115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15"/>
      <c r="I71" s="115"/>
      <c r="J71" s="115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15"/>
      <c r="I72" s="115"/>
      <c r="J72" s="115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15"/>
      <c r="I73" s="115"/>
      <c r="J73" s="115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15"/>
      <c r="I74" s="115"/>
      <c r="J74" s="115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15"/>
      <c r="I75" s="115"/>
      <c r="J75" s="115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15"/>
      <c r="I76" s="115"/>
      <c r="J76" s="115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15"/>
      <c r="I77" s="115"/>
      <c r="J77" s="115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15"/>
      <c r="I78" s="115"/>
      <c r="J78" s="115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15"/>
      <c r="I79" s="115"/>
      <c r="J79" s="115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15"/>
      <c r="I80" s="115"/>
      <c r="J80" s="115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15"/>
      <c r="I81" s="115"/>
      <c r="J81" s="115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15"/>
      <c r="I82" s="115"/>
      <c r="J82" s="115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15"/>
      <c r="I83" s="115"/>
      <c r="J83" s="115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15"/>
      <c r="I84" s="115"/>
      <c r="J84" s="115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15"/>
      <c r="I85" s="115"/>
      <c r="J85" s="115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15"/>
      <c r="I86" s="115"/>
      <c r="J86" s="115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15"/>
      <c r="I87" s="115"/>
      <c r="J87" s="115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15"/>
      <c r="I88" s="115"/>
      <c r="J88" s="115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15"/>
      <c r="I89" s="115"/>
      <c r="J89" s="115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15"/>
      <c r="I90" s="115"/>
      <c r="J90" s="115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15"/>
      <c r="I91" s="115"/>
      <c r="J91" s="115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15"/>
      <c r="I92" s="115"/>
      <c r="J92" s="115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15"/>
      <c r="I93" s="115"/>
      <c r="J93" s="115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15"/>
      <c r="I94" s="115"/>
      <c r="J94" s="115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15"/>
      <c r="I95" s="115"/>
      <c r="J95" s="115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15"/>
      <c r="I96" s="115"/>
      <c r="J96" s="115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15"/>
      <c r="I97" s="115"/>
      <c r="J97" s="115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15"/>
      <c r="I98" s="115"/>
      <c r="J98" s="115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15"/>
      <c r="I99" s="115"/>
      <c r="J99" s="115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15"/>
      <c r="I100" s="115"/>
      <c r="J100" s="115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15"/>
      <c r="I101" s="115"/>
      <c r="J101" s="115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15"/>
      <c r="I102" s="115"/>
      <c r="J102" s="115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15"/>
      <c r="I103" s="115"/>
      <c r="J103" s="115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15"/>
      <c r="I104" s="115"/>
      <c r="J104" s="115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15"/>
      <c r="I105" s="115"/>
      <c r="J105" s="115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15"/>
      <c r="I106" s="115"/>
      <c r="J106" s="115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15"/>
      <c r="I107" s="115"/>
      <c r="J107" s="115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15"/>
      <c r="I108" s="115"/>
      <c r="J108" s="115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15"/>
      <c r="I109" s="115"/>
      <c r="J109" s="115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15"/>
      <c r="I110" s="115"/>
      <c r="J110" s="115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15"/>
      <c r="I111" s="115"/>
      <c r="J111" s="115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15"/>
      <c r="I112" s="115"/>
      <c r="J112" s="115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15"/>
      <c r="I113" s="115"/>
      <c r="J113" s="115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15"/>
      <c r="I114" s="115"/>
      <c r="J114" s="115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15"/>
      <c r="I115" s="115"/>
      <c r="J115" s="115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15"/>
      <c r="I116" s="115"/>
      <c r="J116" s="115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15"/>
      <c r="I117" s="115"/>
      <c r="J117" s="115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15"/>
      <c r="I118" s="115"/>
      <c r="J118" s="115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15"/>
      <c r="I119" s="115"/>
      <c r="J119" s="115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15"/>
      <c r="I120" s="115"/>
      <c r="J120" s="115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15"/>
      <c r="I121" s="115"/>
      <c r="J121" s="115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15"/>
      <c r="I122" s="115"/>
      <c r="J122" s="115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15"/>
      <c r="I123" s="115"/>
      <c r="J123" s="115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15"/>
      <c r="I124" s="115"/>
      <c r="J124" s="115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15"/>
      <c r="I125" s="115"/>
      <c r="J125" s="115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15"/>
      <c r="I126" s="115"/>
      <c r="J126" s="115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15"/>
      <c r="I127" s="115"/>
      <c r="J127" s="115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15"/>
      <c r="I128" s="115"/>
      <c r="J128" s="115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15"/>
      <c r="I129" s="115"/>
      <c r="J129" s="115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15"/>
      <c r="I130" s="115"/>
      <c r="J130" s="115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15"/>
      <c r="I131" s="115"/>
      <c r="J131" s="115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15"/>
      <c r="I132" s="115"/>
      <c r="J132" s="115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15"/>
      <c r="I133" s="115"/>
      <c r="J133" s="115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15"/>
      <c r="I134" s="115"/>
      <c r="J134" s="115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15"/>
      <c r="I135" s="115"/>
      <c r="J135" s="115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15"/>
      <c r="I136" s="115"/>
      <c r="J136" s="115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15"/>
      <c r="I137" s="115"/>
      <c r="J137" s="115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15"/>
      <c r="I138" s="115"/>
      <c r="J138" s="115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15"/>
      <c r="I139" s="115"/>
      <c r="J139" s="115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15"/>
      <c r="I140" s="115"/>
      <c r="J140" s="115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15"/>
      <c r="I141" s="115"/>
      <c r="J141" s="115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15"/>
      <c r="I142" s="115"/>
      <c r="J142" s="115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15"/>
      <c r="I143" s="115"/>
      <c r="J143" s="115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15"/>
      <c r="I144" s="115"/>
      <c r="J144" s="115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15"/>
      <c r="I145" s="115"/>
      <c r="J145" s="115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15"/>
      <c r="I146" s="115"/>
      <c r="J146" s="115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15"/>
      <c r="I147" s="115"/>
      <c r="J147" s="115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15"/>
      <c r="I148" s="115"/>
      <c r="J148" s="115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15"/>
      <c r="I149" s="115"/>
      <c r="J149" s="115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15"/>
      <c r="I150" s="115"/>
      <c r="J150" s="115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15"/>
      <c r="I151" s="115"/>
      <c r="J151" s="115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15"/>
      <c r="I152" s="115"/>
      <c r="J152" s="115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15"/>
      <c r="I153" s="115"/>
      <c r="J153" s="115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15"/>
      <c r="I154" s="115"/>
      <c r="J154" s="115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15"/>
      <c r="I155" s="115"/>
      <c r="J155" s="115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15"/>
      <c r="I156" s="115"/>
      <c r="J156" s="115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15"/>
      <c r="I157" s="115"/>
      <c r="J157" s="115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15"/>
      <c r="I158" s="115"/>
      <c r="J158" s="115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15"/>
      <c r="I159" s="115"/>
      <c r="J159" s="115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15"/>
      <c r="I160" s="115"/>
      <c r="J160" s="115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15"/>
      <c r="I161" s="115"/>
      <c r="J161" s="115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15"/>
      <c r="I162" s="115"/>
      <c r="J162" s="115"/>
      <c r="L162" s="6"/>
      <c r="M162" s="6"/>
      <c r="N162" s="6"/>
    </row>
    <row r="163" spans="1:14" x14ac:dyDescent="0.25">
      <c r="C163" s="53"/>
    </row>
    <row r="164" spans="1:14" x14ac:dyDescent="0.25">
      <c r="C164" s="53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s="2" customFormat="1" x14ac:dyDescent="0.25">
      <c r="C177" s="53"/>
    </row>
    <row r="178" spans="3:3" s="2" customFormat="1" x14ac:dyDescent="0.25">
      <c r="C178" s="53"/>
    </row>
    <row r="179" spans="3:3" s="2" customFormat="1" x14ac:dyDescent="0.25">
      <c r="C179" s="53"/>
    </row>
    <row r="180" spans="3:3" s="2" customFormat="1" x14ac:dyDescent="0.25">
      <c r="C180" s="53"/>
    </row>
    <row r="181" spans="3:3" s="2" customFormat="1" x14ac:dyDescent="0.25">
      <c r="C181" s="53"/>
    </row>
    <row r="182" spans="3:3" s="2" customFormat="1" x14ac:dyDescent="0.25">
      <c r="C182" s="53"/>
    </row>
    <row r="183" spans="3:3" s="2" customFormat="1" x14ac:dyDescent="0.25">
      <c r="C183" s="53"/>
    </row>
    <row r="184" spans="3:3" s="2" customFormat="1" x14ac:dyDescent="0.25">
      <c r="C184" s="53"/>
    </row>
    <row r="185" spans="3:3" s="2" customFormat="1" x14ac:dyDescent="0.25">
      <c r="C185" s="53"/>
    </row>
    <row r="186" spans="3:3" s="2" customFormat="1" x14ac:dyDescent="0.25">
      <c r="C186" s="53"/>
    </row>
    <row r="187" spans="3:3" s="2" customFormat="1" x14ac:dyDescent="0.25">
      <c r="C187" s="53"/>
    </row>
    <row r="188" spans="3:3" s="2" customFormat="1" x14ac:dyDescent="0.25">
      <c r="C188" s="53"/>
    </row>
    <row r="189" spans="3:3" s="2" customFormat="1" x14ac:dyDescent="0.25">
      <c r="C189" s="53"/>
    </row>
    <row r="190" spans="3:3" s="2" customFormat="1" x14ac:dyDescent="0.25">
      <c r="C190" s="53"/>
    </row>
    <row r="191" spans="3:3" s="2" customFormat="1" x14ac:dyDescent="0.25">
      <c r="C191" s="53"/>
    </row>
    <row r="192" spans="3:3" s="2" customFormat="1" x14ac:dyDescent="0.25">
      <c r="C192" s="53"/>
    </row>
    <row r="193" spans="3:3" s="2" customFormat="1" x14ac:dyDescent="0.25">
      <c r="C193" s="53"/>
    </row>
    <row r="194" spans="3:3" s="2" customFormat="1" x14ac:dyDescent="0.25">
      <c r="C194" s="53"/>
    </row>
    <row r="195" spans="3:3" s="2" customFormat="1" x14ac:dyDescent="0.25">
      <c r="C195" s="53"/>
    </row>
    <row r="196" spans="3:3" s="2" customFormat="1" x14ac:dyDescent="0.25">
      <c r="C196" s="53"/>
    </row>
    <row r="197" spans="3:3" s="2" customFormat="1" x14ac:dyDescent="0.25">
      <c r="C197" s="53"/>
    </row>
    <row r="198" spans="3:3" s="2" customFormat="1" x14ac:dyDescent="0.25">
      <c r="C198" s="53"/>
    </row>
    <row r="199" spans="3:3" s="2" customFormat="1" x14ac:dyDescent="0.25">
      <c r="C199" s="53"/>
    </row>
    <row r="200" spans="3:3" s="2" customFormat="1" x14ac:dyDescent="0.25">
      <c r="C200" s="53"/>
    </row>
    <row r="201" spans="3:3" s="2" customFormat="1" x14ac:dyDescent="0.25">
      <c r="C201" s="53"/>
    </row>
    <row r="202" spans="3:3" s="2" customFormat="1" x14ac:dyDescent="0.25">
      <c r="C202" s="53"/>
    </row>
    <row r="203" spans="3:3" s="2" customFormat="1" x14ac:dyDescent="0.25">
      <c r="C203" s="53"/>
    </row>
    <row r="204" spans="3:3" s="2" customFormat="1" x14ac:dyDescent="0.25">
      <c r="C204" s="53"/>
    </row>
    <row r="205" spans="3:3" s="2" customFormat="1" x14ac:dyDescent="0.25">
      <c r="C205" s="53"/>
    </row>
    <row r="206" spans="3:3" s="2" customFormat="1" x14ac:dyDescent="0.25">
      <c r="C206" s="53"/>
    </row>
    <row r="207" spans="3:3" s="2" customFormat="1" x14ac:dyDescent="0.25">
      <c r="C207" s="53"/>
    </row>
    <row r="208" spans="3:3" s="2" customFormat="1" x14ac:dyDescent="0.25">
      <c r="C208" s="53"/>
    </row>
    <row r="209" spans="3:3" s="2" customFormat="1" x14ac:dyDescent="0.25">
      <c r="C209" s="53"/>
    </row>
    <row r="210" spans="3:3" s="2" customFormat="1" x14ac:dyDescent="0.25">
      <c r="C210" s="53"/>
    </row>
    <row r="211" spans="3:3" s="2" customFormat="1" x14ac:dyDescent="0.25">
      <c r="C211" s="53"/>
    </row>
    <row r="212" spans="3:3" s="2" customFormat="1" x14ac:dyDescent="0.25">
      <c r="C212" s="53"/>
    </row>
    <row r="213" spans="3:3" s="2" customFormat="1" x14ac:dyDescent="0.25">
      <c r="C213" s="53"/>
    </row>
    <row r="214" spans="3:3" s="2" customFormat="1" x14ac:dyDescent="0.25">
      <c r="C214" s="53"/>
    </row>
    <row r="215" spans="3:3" s="2" customFormat="1" x14ac:dyDescent="0.25">
      <c r="C215" s="53"/>
    </row>
    <row r="216" spans="3:3" s="2" customFormat="1" x14ac:dyDescent="0.25">
      <c r="C216" s="53"/>
    </row>
    <row r="217" spans="3:3" s="2" customFormat="1" x14ac:dyDescent="0.25">
      <c r="C217" s="53"/>
    </row>
    <row r="218" spans="3:3" s="2" customFormat="1" x14ac:dyDescent="0.25">
      <c r="C218" s="53"/>
    </row>
    <row r="219" spans="3:3" s="2" customFormat="1" x14ac:dyDescent="0.25">
      <c r="C219" s="53"/>
    </row>
    <row r="220" spans="3:3" s="2" customFormat="1" x14ac:dyDescent="0.25">
      <c r="C220" s="53"/>
    </row>
    <row r="221" spans="3:3" s="2" customFormat="1" x14ac:dyDescent="0.25">
      <c r="C221" s="53"/>
    </row>
    <row r="222" spans="3:3" s="2" customFormat="1" x14ac:dyDescent="0.25">
      <c r="C222" s="53"/>
    </row>
    <row r="223" spans="3:3" s="2" customFormat="1" x14ac:dyDescent="0.25">
      <c r="C223" s="53"/>
    </row>
    <row r="224" spans="3:3" s="2" customFormat="1" x14ac:dyDescent="0.25">
      <c r="C224" s="53"/>
    </row>
    <row r="225" spans="3:3" s="2" customFormat="1" x14ac:dyDescent="0.25">
      <c r="C225" s="53"/>
    </row>
    <row r="226" spans="3:3" s="2" customFormat="1" x14ac:dyDescent="0.25">
      <c r="C226" s="53"/>
    </row>
    <row r="227" spans="3:3" s="2" customFormat="1" x14ac:dyDescent="0.25">
      <c r="C227" s="53"/>
    </row>
    <row r="228" spans="3:3" s="2" customFormat="1" x14ac:dyDescent="0.25">
      <c r="C228" s="53"/>
    </row>
    <row r="229" spans="3:3" s="2" customFormat="1" x14ac:dyDescent="0.25">
      <c r="C229" s="53"/>
    </row>
    <row r="230" spans="3:3" s="2" customFormat="1" x14ac:dyDescent="0.25">
      <c r="C230" s="53"/>
    </row>
    <row r="231" spans="3:3" s="2" customFormat="1" x14ac:dyDescent="0.25">
      <c r="C231" s="53"/>
    </row>
    <row r="232" spans="3:3" s="2" customFormat="1" x14ac:dyDescent="0.25">
      <c r="C232" s="53"/>
    </row>
    <row r="233" spans="3:3" s="2" customFormat="1" x14ac:dyDescent="0.25">
      <c r="C233" s="53"/>
    </row>
    <row r="234" spans="3:3" s="2" customFormat="1" x14ac:dyDescent="0.25">
      <c r="C234" s="53"/>
    </row>
    <row r="235" spans="3:3" s="2" customFormat="1" x14ac:dyDescent="0.25">
      <c r="C235" s="53"/>
    </row>
    <row r="236" spans="3:3" s="2" customFormat="1" x14ac:dyDescent="0.25">
      <c r="C236" s="53"/>
    </row>
    <row r="237" spans="3:3" s="2" customFormat="1" x14ac:dyDescent="0.25">
      <c r="C237" s="53"/>
    </row>
    <row r="238" spans="3:3" s="2" customFormat="1" x14ac:dyDescent="0.25">
      <c r="C238" s="53"/>
    </row>
    <row r="239" spans="3:3" s="2" customFormat="1" x14ac:dyDescent="0.25">
      <c r="C239" s="53"/>
    </row>
    <row r="240" spans="3:3" s="2" customFormat="1" x14ac:dyDescent="0.25">
      <c r="C240" s="53"/>
    </row>
    <row r="241" spans="3:3" s="2" customFormat="1" x14ac:dyDescent="0.25">
      <c r="C241" s="53"/>
    </row>
    <row r="242" spans="3:3" s="2" customFormat="1" x14ac:dyDescent="0.25">
      <c r="C242" s="53"/>
    </row>
    <row r="243" spans="3:3" s="2" customFormat="1" x14ac:dyDescent="0.25">
      <c r="C243" s="53"/>
    </row>
    <row r="244" spans="3:3" s="2" customFormat="1" x14ac:dyDescent="0.25">
      <c r="C244" s="53"/>
    </row>
    <row r="245" spans="3:3" s="2" customFormat="1" x14ac:dyDescent="0.25">
      <c r="C245" s="53"/>
    </row>
    <row r="246" spans="3:3" s="2" customFormat="1" x14ac:dyDescent="0.25">
      <c r="C246" s="53"/>
    </row>
    <row r="247" spans="3:3" s="2" customFormat="1" x14ac:dyDescent="0.25">
      <c r="C247" s="53"/>
    </row>
    <row r="248" spans="3:3" s="2" customFormat="1" x14ac:dyDescent="0.25">
      <c r="C248" s="53"/>
    </row>
    <row r="249" spans="3:3" s="2" customFormat="1" x14ac:dyDescent="0.25">
      <c r="C249" s="53"/>
    </row>
    <row r="250" spans="3:3" s="2" customFormat="1" x14ac:dyDescent="0.25">
      <c r="C250" s="53"/>
    </row>
    <row r="251" spans="3:3" s="2" customFormat="1" x14ac:dyDescent="0.25">
      <c r="C251" s="53"/>
    </row>
    <row r="252" spans="3:3" s="2" customFormat="1" x14ac:dyDescent="0.25">
      <c r="C252" s="53"/>
    </row>
    <row r="253" spans="3:3" s="2" customFormat="1" x14ac:dyDescent="0.25">
      <c r="C253" s="53"/>
    </row>
    <row r="254" spans="3:3" s="2" customFormat="1" x14ac:dyDescent="0.25">
      <c r="C254" s="53"/>
    </row>
    <row r="255" spans="3:3" s="2" customFormat="1" x14ac:dyDescent="0.25">
      <c r="C255" s="53"/>
    </row>
    <row r="256" spans="3:3" s="2" customFormat="1" x14ac:dyDescent="0.25">
      <c r="C256" s="53"/>
    </row>
    <row r="257" spans="3:3" s="2" customFormat="1" x14ac:dyDescent="0.25">
      <c r="C257" s="53"/>
    </row>
    <row r="258" spans="3:3" s="2" customFormat="1" x14ac:dyDescent="0.25">
      <c r="C258" s="53"/>
    </row>
    <row r="259" spans="3:3" s="2" customFormat="1" x14ac:dyDescent="0.25">
      <c r="C259" s="53"/>
    </row>
    <row r="260" spans="3:3" s="2" customFormat="1" x14ac:dyDescent="0.25">
      <c r="C260" s="53"/>
    </row>
    <row r="261" spans="3:3" s="2" customFormat="1" x14ac:dyDescent="0.25">
      <c r="C261" s="53"/>
    </row>
    <row r="262" spans="3:3" s="2" customFormat="1" x14ac:dyDescent="0.25">
      <c r="C262" s="53"/>
    </row>
    <row r="263" spans="3:3" s="2" customFormat="1" x14ac:dyDescent="0.25">
      <c r="C263" s="53"/>
    </row>
    <row r="264" spans="3:3" s="2" customFormat="1" x14ac:dyDescent="0.25">
      <c r="C264" s="53"/>
    </row>
    <row r="265" spans="3:3" s="2" customFormat="1" x14ac:dyDescent="0.25">
      <c r="C265" s="53"/>
    </row>
    <row r="266" spans="3:3" s="2" customFormat="1" x14ac:dyDescent="0.25">
      <c r="C266" s="53"/>
    </row>
    <row r="267" spans="3:3" s="2" customFormat="1" x14ac:dyDescent="0.25">
      <c r="C267" s="53"/>
    </row>
    <row r="268" spans="3:3" s="2" customFormat="1" x14ac:dyDescent="0.25">
      <c r="C268" s="53"/>
    </row>
    <row r="269" spans="3:3" s="2" customFormat="1" x14ac:dyDescent="0.25">
      <c r="C269" s="53"/>
    </row>
    <row r="270" spans="3:3" s="2" customFormat="1" x14ac:dyDescent="0.25">
      <c r="C270" s="53"/>
    </row>
    <row r="271" spans="3:3" s="2" customFormat="1" x14ac:dyDescent="0.25">
      <c r="C271" s="53"/>
    </row>
    <row r="272" spans="3:3" s="2" customFormat="1" x14ac:dyDescent="0.25">
      <c r="C272" s="53"/>
    </row>
    <row r="273" spans="3:3" s="2" customFormat="1" x14ac:dyDescent="0.25">
      <c r="C273" s="53"/>
    </row>
    <row r="274" spans="3:3" s="2" customFormat="1" x14ac:dyDescent="0.25">
      <c r="C274" s="53"/>
    </row>
    <row r="275" spans="3:3" s="2" customFormat="1" x14ac:dyDescent="0.25">
      <c r="C275" s="53"/>
    </row>
    <row r="276" spans="3:3" s="2" customFormat="1" x14ac:dyDescent="0.25">
      <c r="C276" s="53"/>
    </row>
    <row r="277" spans="3:3" s="2" customFormat="1" x14ac:dyDescent="0.25">
      <c r="C277" s="53"/>
    </row>
    <row r="278" spans="3:3" s="2" customFormat="1" x14ac:dyDescent="0.25">
      <c r="C278" s="53"/>
    </row>
    <row r="279" spans="3:3" s="2" customFormat="1" x14ac:dyDescent="0.25">
      <c r="C279" s="53"/>
    </row>
    <row r="280" spans="3:3" s="2" customFormat="1" x14ac:dyDescent="0.25">
      <c r="C280" s="53"/>
    </row>
    <row r="281" spans="3:3" s="2" customFormat="1" x14ac:dyDescent="0.25">
      <c r="C281" s="53"/>
    </row>
    <row r="282" spans="3:3" s="2" customFormat="1" x14ac:dyDescent="0.25">
      <c r="C282" s="53"/>
    </row>
    <row r="283" spans="3:3" s="2" customFormat="1" x14ac:dyDescent="0.25">
      <c r="C283" s="53"/>
    </row>
    <row r="284" spans="3:3" s="2" customFormat="1" x14ac:dyDescent="0.25">
      <c r="C284" s="53"/>
    </row>
    <row r="285" spans="3:3" s="2" customFormat="1" x14ac:dyDescent="0.25">
      <c r="C285" s="53"/>
    </row>
    <row r="286" spans="3:3" s="2" customFormat="1" x14ac:dyDescent="0.25">
      <c r="C286" s="53"/>
    </row>
    <row r="287" spans="3:3" s="2" customFormat="1" x14ac:dyDescent="0.25">
      <c r="C287" s="53"/>
    </row>
    <row r="288" spans="3:3" s="2" customFormat="1" x14ac:dyDescent="0.25">
      <c r="C288" s="53"/>
    </row>
    <row r="289" spans="3:3" s="2" customFormat="1" x14ac:dyDescent="0.25">
      <c r="C289" s="53"/>
    </row>
    <row r="290" spans="3:3" s="2" customFormat="1" x14ac:dyDescent="0.25">
      <c r="C290" s="53"/>
    </row>
    <row r="291" spans="3:3" s="2" customFormat="1" x14ac:dyDescent="0.25">
      <c r="C291" s="53"/>
    </row>
    <row r="292" spans="3:3" s="2" customFormat="1" x14ac:dyDescent="0.25">
      <c r="C292" s="53"/>
    </row>
    <row r="293" spans="3:3" s="2" customFormat="1" x14ac:dyDescent="0.25">
      <c r="C293" s="53"/>
    </row>
    <row r="294" spans="3:3" s="2" customFormat="1" x14ac:dyDescent="0.25">
      <c r="C294" s="53"/>
    </row>
    <row r="295" spans="3:3" s="2" customFormat="1" x14ac:dyDescent="0.25">
      <c r="C295" s="53"/>
    </row>
    <row r="296" spans="3:3" s="2" customFormat="1" x14ac:dyDescent="0.25">
      <c r="C296" s="53"/>
    </row>
    <row r="297" spans="3:3" s="2" customFormat="1" x14ac:dyDescent="0.25">
      <c r="C297" s="53"/>
    </row>
    <row r="298" spans="3:3" s="2" customFormat="1" x14ac:dyDescent="0.25">
      <c r="C298" s="53"/>
    </row>
    <row r="299" spans="3:3" s="2" customFormat="1" x14ac:dyDescent="0.25">
      <c r="C299" s="53"/>
    </row>
    <row r="300" spans="3:3" s="2" customFormat="1" x14ac:dyDescent="0.25">
      <c r="C300" s="53"/>
    </row>
    <row r="301" spans="3:3" s="2" customFormat="1" x14ac:dyDescent="0.25">
      <c r="C301" s="53"/>
    </row>
    <row r="302" spans="3:3" s="2" customFormat="1" x14ac:dyDescent="0.25">
      <c r="C302" s="53"/>
    </row>
    <row r="303" spans="3:3" s="2" customFormat="1" x14ac:dyDescent="0.25">
      <c r="C303" s="53"/>
    </row>
    <row r="304" spans="3:3" s="2" customFormat="1" x14ac:dyDescent="0.25">
      <c r="C304" s="53"/>
    </row>
    <row r="305" spans="3:3" s="2" customFormat="1" x14ac:dyDescent="0.25">
      <c r="C305" s="53"/>
    </row>
    <row r="306" spans="3:3" s="2" customFormat="1" x14ac:dyDescent="0.25">
      <c r="C306" s="53"/>
    </row>
    <row r="307" spans="3:3" s="2" customFormat="1" x14ac:dyDescent="0.25">
      <c r="C307" s="53"/>
    </row>
    <row r="308" spans="3:3" s="2" customFormat="1" x14ac:dyDescent="0.25">
      <c r="C308" s="53"/>
    </row>
    <row r="309" spans="3:3" s="2" customFormat="1" x14ac:dyDescent="0.25">
      <c r="C309" s="53"/>
    </row>
    <row r="310" spans="3:3" s="2" customFormat="1" x14ac:dyDescent="0.25">
      <c r="C310" s="53"/>
    </row>
    <row r="311" spans="3:3" s="2" customFormat="1" x14ac:dyDescent="0.25">
      <c r="C311" s="53"/>
    </row>
    <row r="312" spans="3:3" s="2" customFormat="1" x14ac:dyDescent="0.25">
      <c r="C312" s="53"/>
    </row>
    <row r="313" spans="3:3" s="2" customFormat="1" x14ac:dyDescent="0.25">
      <c r="C313" s="53"/>
    </row>
    <row r="314" spans="3:3" s="2" customFormat="1" x14ac:dyDescent="0.25">
      <c r="C314" s="53"/>
    </row>
    <row r="315" spans="3:3" s="2" customFormat="1" x14ac:dyDescent="0.25">
      <c r="C315" s="53"/>
    </row>
    <row r="316" spans="3:3" s="2" customFormat="1" x14ac:dyDescent="0.25">
      <c r="C316" s="53"/>
    </row>
    <row r="317" spans="3:3" s="2" customFormat="1" x14ac:dyDescent="0.25">
      <c r="C317" s="53"/>
    </row>
    <row r="318" spans="3:3" s="2" customFormat="1" x14ac:dyDescent="0.25">
      <c r="C318" s="53"/>
    </row>
    <row r="319" spans="3:3" s="2" customFormat="1" x14ac:dyDescent="0.25">
      <c r="C319" s="53"/>
    </row>
    <row r="320" spans="3:3" s="2" customFormat="1" x14ac:dyDescent="0.25">
      <c r="C320" s="53"/>
    </row>
    <row r="321" spans="3:3" s="2" customFormat="1" x14ac:dyDescent="0.25">
      <c r="C321" s="53"/>
    </row>
    <row r="322" spans="3:3" s="2" customFormat="1" x14ac:dyDescent="0.25">
      <c r="C322" s="53"/>
    </row>
    <row r="323" spans="3:3" s="2" customFormat="1" x14ac:dyDescent="0.25">
      <c r="C323" s="53"/>
    </row>
    <row r="324" spans="3:3" s="2" customFormat="1" x14ac:dyDescent="0.25">
      <c r="C324" s="53"/>
    </row>
    <row r="325" spans="3:3" s="2" customFormat="1" x14ac:dyDescent="0.25">
      <c r="C325" s="53"/>
    </row>
    <row r="326" spans="3:3" s="2" customFormat="1" x14ac:dyDescent="0.25">
      <c r="C326" s="53"/>
    </row>
    <row r="327" spans="3:3" s="2" customFormat="1" x14ac:dyDescent="0.25">
      <c r="C327" s="53"/>
    </row>
    <row r="328" spans="3:3" s="2" customFormat="1" x14ac:dyDescent="0.25">
      <c r="C328" s="53"/>
    </row>
    <row r="329" spans="3:3" s="2" customFormat="1" x14ac:dyDescent="0.25">
      <c r="C329" s="53"/>
    </row>
    <row r="330" spans="3:3" s="2" customFormat="1" x14ac:dyDescent="0.25">
      <c r="C330" s="53"/>
    </row>
    <row r="331" spans="3:3" s="2" customFormat="1" x14ac:dyDescent="0.25">
      <c r="C331" s="53"/>
    </row>
    <row r="332" spans="3:3" s="2" customFormat="1" x14ac:dyDescent="0.25">
      <c r="C332" s="53"/>
    </row>
    <row r="333" spans="3:3" s="2" customFormat="1" x14ac:dyDescent="0.25">
      <c r="C333" s="53"/>
    </row>
    <row r="334" spans="3:3" s="2" customFormat="1" x14ac:dyDescent="0.25">
      <c r="C334" s="53"/>
    </row>
    <row r="335" spans="3:3" s="2" customFormat="1" x14ac:dyDescent="0.25">
      <c r="C335" s="53"/>
    </row>
    <row r="336" spans="3:3" s="2" customFormat="1" x14ac:dyDescent="0.25">
      <c r="C336" s="53"/>
    </row>
    <row r="337" spans="3:3" s="2" customFormat="1" x14ac:dyDescent="0.25">
      <c r="C337" s="53"/>
    </row>
    <row r="338" spans="3:3" s="2" customFormat="1" x14ac:dyDescent="0.25">
      <c r="C338" s="53"/>
    </row>
    <row r="339" spans="3:3" s="2" customFormat="1" x14ac:dyDescent="0.25">
      <c r="C339" s="53"/>
    </row>
    <row r="340" spans="3:3" s="2" customFormat="1" x14ac:dyDescent="0.25">
      <c r="C340" s="53"/>
    </row>
    <row r="341" spans="3:3" s="2" customFormat="1" x14ac:dyDescent="0.25">
      <c r="C341" s="53"/>
    </row>
    <row r="342" spans="3:3" s="2" customFormat="1" x14ac:dyDescent="0.25">
      <c r="C342" s="53"/>
    </row>
    <row r="343" spans="3:3" s="2" customFormat="1" x14ac:dyDescent="0.25">
      <c r="C343" s="53"/>
    </row>
    <row r="344" spans="3:3" s="2" customFormat="1" x14ac:dyDescent="0.25">
      <c r="C344" s="53"/>
    </row>
    <row r="345" spans="3:3" s="2" customFormat="1" x14ac:dyDescent="0.25">
      <c r="C345" s="53"/>
    </row>
    <row r="346" spans="3:3" s="2" customFormat="1" x14ac:dyDescent="0.25">
      <c r="C346" s="53"/>
    </row>
    <row r="347" spans="3:3" s="2" customFormat="1" x14ac:dyDescent="0.25">
      <c r="C347" s="53"/>
    </row>
    <row r="348" spans="3:3" s="2" customFormat="1" x14ac:dyDescent="0.25">
      <c r="C348" s="53"/>
    </row>
    <row r="349" spans="3:3" s="2" customFormat="1" x14ac:dyDescent="0.25">
      <c r="C349" s="53"/>
    </row>
    <row r="350" spans="3:3" s="2" customFormat="1" x14ac:dyDescent="0.25">
      <c r="C350" s="53"/>
    </row>
    <row r="351" spans="3:3" s="2" customFormat="1" x14ac:dyDescent="0.25">
      <c r="C351" s="53"/>
    </row>
    <row r="352" spans="3:3" s="2" customFormat="1" x14ac:dyDescent="0.25">
      <c r="C352" s="53"/>
    </row>
    <row r="353" spans="3:3" s="2" customFormat="1" x14ac:dyDescent="0.25">
      <c r="C353" s="53"/>
    </row>
    <row r="354" spans="3:3" s="2" customFormat="1" x14ac:dyDescent="0.25">
      <c r="C354" s="53"/>
    </row>
    <row r="355" spans="3:3" s="2" customFormat="1" x14ac:dyDescent="0.25">
      <c r="C355" s="53"/>
    </row>
    <row r="356" spans="3:3" s="2" customFormat="1" x14ac:dyDescent="0.25">
      <c r="C356" s="53"/>
    </row>
    <row r="357" spans="3:3" s="2" customFormat="1" x14ac:dyDescent="0.25">
      <c r="C357" s="53"/>
    </row>
    <row r="358" spans="3:3" s="2" customFormat="1" x14ac:dyDescent="0.25">
      <c r="C358" s="53"/>
    </row>
    <row r="359" spans="3:3" s="2" customFormat="1" x14ac:dyDescent="0.25">
      <c r="C359" s="53"/>
    </row>
    <row r="360" spans="3:3" s="2" customFormat="1" x14ac:dyDescent="0.25">
      <c r="C360" s="53"/>
    </row>
    <row r="361" spans="3:3" s="2" customFormat="1" x14ac:dyDescent="0.25">
      <c r="C361" s="53"/>
    </row>
    <row r="362" spans="3:3" s="2" customFormat="1" x14ac:dyDescent="0.25">
      <c r="C362" s="53"/>
    </row>
    <row r="363" spans="3:3" s="2" customFormat="1" x14ac:dyDescent="0.25">
      <c r="C363" s="53"/>
    </row>
    <row r="364" spans="3:3" s="2" customFormat="1" x14ac:dyDescent="0.25">
      <c r="C364" s="53"/>
    </row>
    <row r="365" spans="3:3" s="2" customFormat="1" x14ac:dyDescent="0.25">
      <c r="C365" s="53"/>
    </row>
    <row r="366" spans="3:3" s="2" customFormat="1" x14ac:dyDescent="0.25">
      <c r="C366" s="53"/>
    </row>
    <row r="367" spans="3:3" s="2" customFormat="1" x14ac:dyDescent="0.25">
      <c r="C367" s="53"/>
    </row>
    <row r="368" spans="3:3" s="2" customFormat="1" x14ac:dyDescent="0.25">
      <c r="C368" s="53"/>
    </row>
    <row r="369" spans="3:3" s="2" customFormat="1" x14ac:dyDescent="0.25">
      <c r="C369" s="53"/>
    </row>
    <row r="370" spans="3:3" s="2" customFormat="1" x14ac:dyDescent="0.25">
      <c r="C370" s="53"/>
    </row>
    <row r="371" spans="3:3" s="2" customFormat="1" x14ac:dyDescent="0.25">
      <c r="C371" s="53"/>
    </row>
    <row r="372" spans="3:3" s="2" customFormat="1" x14ac:dyDescent="0.25">
      <c r="C372" s="53"/>
    </row>
    <row r="373" spans="3:3" s="2" customFormat="1" x14ac:dyDescent="0.25">
      <c r="C373" s="53"/>
    </row>
    <row r="374" spans="3:3" s="2" customFormat="1" x14ac:dyDescent="0.25">
      <c r="C374" s="53"/>
    </row>
    <row r="375" spans="3:3" s="2" customFormat="1" x14ac:dyDescent="0.25">
      <c r="C375" s="53"/>
    </row>
    <row r="376" spans="3:3" s="2" customFormat="1" x14ac:dyDescent="0.25">
      <c r="C376" s="53"/>
    </row>
    <row r="377" spans="3:3" s="2" customFormat="1" x14ac:dyDescent="0.25">
      <c r="C377" s="53"/>
    </row>
    <row r="378" spans="3:3" s="2" customFormat="1" x14ac:dyDescent="0.25">
      <c r="C378" s="53"/>
    </row>
    <row r="379" spans="3:3" s="2" customFormat="1" x14ac:dyDescent="0.25">
      <c r="C379" s="53"/>
    </row>
    <row r="380" spans="3:3" s="2" customFormat="1" x14ac:dyDescent="0.25">
      <c r="C380" s="53"/>
    </row>
    <row r="381" spans="3:3" s="2" customFormat="1" x14ac:dyDescent="0.25">
      <c r="C381" s="53"/>
    </row>
    <row r="382" spans="3:3" s="2" customFormat="1" x14ac:dyDescent="0.25">
      <c r="C382" s="53"/>
    </row>
    <row r="383" spans="3:3" s="2" customFormat="1" x14ac:dyDescent="0.25">
      <c r="C383" s="53"/>
    </row>
    <row r="384" spans="3:3" s="2" customFormat="1" x14ac:dyDescent="0.25">
      <c r="C384" s="53"/>
    </row>
    <row r="385" spans="3:3" s="2" customFormat="1" x14ac:dyDescent="0.25">
      <c r="C385" s="53"/>
    </row>
    <row r="386" spans="3:3" s="2" customFormat="1" x14ac:dyDescent="0.25">
      <c r="C386" s="53"/>
    </row>
    <row r="387" spans="3:3" s="2" customFormat="1" x14ac:dyDescent="0.25">
      <c r="C387" s="53"/>
    </row>
    <row r="388" spans="3:3" s="2" customFormat="1" x14ac:dyDescent="0.25">
      <c r="C388" s="53"/>
    </row>
    <row r="389" spans="3:3" s="2" customFormat="1" x14ac:dyDescent="0.25">
      <c r="C389" s="53"/>
    </row>
    <row r="390" spans="3:3" s="2" customFormat="1" x14ac:dyDescent="0.25">
      <c r="C390" s="53"/>
    </row>
    <row r="391" spans="3:3" s="2" customFormat="1" x14ac:dyDescent="0.25">
      <c r="C391" s="53"/>
    </row>
    <row r="392" spans="3:3" s="2" customFormat="1" x14ac:dyDescent="0.25">
      <c r="C392" s="53"/>
    </row>
    <row r="393" spans="3:3" s="2" customFormat="1" x14ac:dyDescent="0.25">
      <c r="C393" s="53"/>
    </row>
    <row r="394" spans="3:3" s="2" customFormat="1" x14ac:dyDescent="0.25">
      <c r="C394" s="53"/>
    </row>
    <row r="395" spans="3:3" s="2" customFormat="1" x14ac:dyDescent="0.25">
      <c r="C395" s="53"/>
    </row>
    <row r="396" spans="3:3" s="2" customFormat="1" x14ac:dyDescent="0.25">
      <c r="C396" s="53"/>
    </row>
    <row r="397" spans="3:3" s="2" customFormat="1" x14ac:dyDescent="0.25">
      <c r="C397" s="53"/>
    </row>
    <row r="398" spans="3:3" s="2" customFormat="1" x14ac:dyDescent="0.25">
      <c r="C398" s="53"/>
    </row>
    <row r="399" spans="3:3" s="2" customFormat="1" x14ac:dyDescent="0.25">
      <c r="C399" s="53"/>
    </row>
    <row r="400" spans="3:3" s="2" customFormat="1" x14ac:dyDescent="0.25">
      <c r="C400" s="53"/>
    </row>
    <row r="401" spans="3:3" s="2" customFormat="1" x14ac:dyDescent="0.25">
      <c r="C401" s="53"/>
    </row>
    <row r="402" spans="3:3" s="2" customFormat="1" x14ac:dyDescent="0.25">
      <c r="C402" s="53"/>
    </row>
    <row r="403" spans="3:3" s="2" customFormat="1" x14ac:dyDescent="0.25">
      <c r="C403" s="53"/>
    </row>
    <row r="404" spans="3:3" s="2" customFormat="1" x14ac:dyDescent="0.25">
      <c r="C404" s="53"/>
    </row>
    <row r="405" spans="3:3" s="2" customFormat="1" x14ac:dyDescent="0.25">
      <c r="C405" s="53"/>
    </row>
    <row r="406" spans="3:3" s="2" customFormat="1" x14ac:dyDescent="0.25">
      <c r="C406" s="53"/>
    </row>
    <row r="407" spans="3:3" s="2" customFormat="1" x14ac:dyDescent="0.25">
      <c r="C407" s="53"/>
    </row>
    <row r="408" spans="3:3" s="2" customFormat="1" x14ac:dyDescent="0.25">
      <c r="C408" s="53"/>
    </row>
    <row r="409" spans="3:3" s="2" customFormat="1" x14ac:dyDescent="0.25">
      <c r="C409" s="53"/>
    </row>
    <row r="410" spans="3:3" s="2" customFormat="1" x14ac:dyDescent="0.25">
      <c r="C410" s="53"/>
    </row>
    <row r="411" spans="3:3" s="2" customFormat="1" x14ac:dyDescent="0.25">
      <c r="C411" s="53"/>
    </row>
    <row r="412" spans="3:3" s="2" customFormat="1" x14ac:dyDescent="0.25">
      <c r="C412" s="53"/>
    </row>
    <row r="413" spans="3:3" s="2" customFormat="1" x14ac:dyDescent="0.25">
      <c r="C413" s="53"/>
    </row>
    <row r="414" spans="3:3" s="2" customFormat="1" x14ac:dyDescent="0.25">
      <c r="C414" s="53"/>
    </row>
    <row r="415" spans="3:3" s="2" customFormat="1" x14ac:dyDescent="0.25">
      <c r="C415" s="53"/>
    </row>
    <row r="416" spans="3:3" s="2" customFormat="1" x14ac:dyDescent="0.25">
      <c r="C416" s="53"/>
    </row>
    <row r="417" spans="3:3" s="2" customFormat="1" x14ac:dyDescent="0.25">
      <c r="C417" s="53"/>
    </row>
    <row r="418" spans="3:3" s="2" customFormat="1" x14ac:dyDescent="0.25">
      <c r="C418" s="53"/>
    </row>
    <row r="419" spans="3:3" s="2" customFormat="1" x14ac:dyDescent="0.25">
      <c r="C419" s="53"/>
    </row>
    <row r="420" spans="3:3" s="2" customFormat="1" x14ac:dyDescent="0.25">
      <c r="C420" s="53"/>
    </row>
    <row r="421" spans="3:3" s="2" customFormat="1" x14ac:dyDescent="0.25">
      <c r="C421" s="53"/>
    </row>
    <row r="422" spans="3:3" s="2" customFormat="1" x14ac:dyDescent="0.25">
      <c r="C422" s="53"/>
    </row>
    <row r="423" spans="3:3" s="2" customFormat="1" x14ac:dyDescent="0.25">
      <c r="C423" s="53"/>
    </row>
    <row r="424" spans="3:3" s="2" customFormat="1" x14ac:dyDescent="0.25">
      <c r="C424" s="53"/>
    </row>
    <row r="425" spans="3:3" s="2" customFormat="1" x14ac:dyDescent="0.25">
      <c r="C425" s="53"/>
    </row>
    <row r="426" spans="3:3" s="2" customFormat="1" x14ac:dyDescent="0.25">
      <c r="C426" s="53"/>
    </row>
    <row r="427" spans="3:3" s="2" customFormat="1" x14ac:dyDescent="0.25">
      <c r="C427" s="53"/>
    </row>
    <row r="428" spans="3:3" s="2" customFormat="1" x14ac:dyDescent="0.25">
      <c r="C428" s="53"/>
    </row>
    <row r="429" spans="3:3" s="2" customFormat="1" x14ac:dyDescent="0.25">
      <c r="C429" s="53"/>
    </row>
    <row r="430" spans="3:3" s="2" customFormat="1" x14ac:dyDescent="0.25">
      <c r="C430" s="53"/>
    </row>
    <row r="431" spans="3:3" s="2" customFormat="1" x14ac:dyDescent="0.25">
      <c r="C431" s="53"/>
    </row>
    <row r="432" spans="3:3" s="2" customFormat="1" x14ac:dyDescent="0.25">
      <c r="C432" s="53"/>
    </row>
    <row r="433" spans="3:3" s="2" customFormat="1" x14ac:dyDescent="0.25">
      <c r="C433" s="53"/>
    </row>
    <row r="434" spans="3:3" s="2" customFormat="1" x14ac:dyDescent="0.25">
      <c r="C434" s="53"/>
    </row>
    <row r="435" spans="3:3" s="2" customFormat="1" x14ac:dyDescent="0.25">
      <c r="C435" s="53"/>
    </row>
    <row r="436" spans="3:3" s="2" customFormat="1" x14ac:dyDescent="0.25">
      <c r="C436" s="53"/>
    </row>
    <row r="437" spans="3:3" s="2" customFormat="1" x14ac:dyDescent="0.25">
      <c r="C437" s="53"/>
    </row>
    <row r="438" spans="3:3" s="2" customFormat="1" x14ac:dyDescent="0.25">
      <c r="C438" s="53"/>
    </row>
    <row r="439" spans="3:3" s="2" customFormat="1" x14ac:dyDescent="0.25">
      <c r="C439" s="53"/>
    </row>
    <row r="440" spans="3:3" s="2" customFormat="1" x14ac:dyDescent="0.25">
      <c r="C440" s="53"/>
    </row>
    <row r="441" spans="3:3" s="2" customFormat="1" x14ac:dyDescent="0.25">
      <c r="C441" s="53"/>
    </row>
    <row r="442" spans="3:3" s="2" customFormat="1" x14ac:dyDescent="0.25">
      <c r="C442" s="53"/>
    </row>
    <row r="443" spans="3:3" s="2" customFormat="1" x14ac:dyDescent="0.25">
      <c r="C443" s="53"/>
    </row>
    <row r="444" spans="3:3" s="2" customFormat="1" x14ac:dyDescent="0.25">
      <c r="C444" s="53"/>
    </row>
    <row r="445" spans="3:3" s="2" customFormat="1" x14ac:dyDescent="0.25">
      <c r="C445" s="53"/>
    </row>
    <row r="446" spans="3:3" s="2" customFormat="1" x14ac:dyDescent="0.25">
      <c r="C446" s="53"/>
    </row>
    <row r="447" spans="3:3" s="2" customFormat="1" x14ac:dyDescent="0.25">
      <c r="C447" s="53"/>
    </row>
    <row r="448" spans="3:3" s="2" customFormat="1" x14ac:dyDescent="0.25">
      <c r="C448" s="53"/>
    </row>
    <row r="449" spans="3:3" s="2" customFormat="1" x14ac:dyDescent="0.25">
      <c r="C449" s="53"/>
    </row>
    <row r="450" spans="3:3" s="2" customFormat="1" x14ac:dyDescent="0.25">
      <c r="C450" s="53"/>
    </row>
    <row r="451" spans="3:3" s="2" customFormat="1" x14ac:dyDescent="0.25">
      <c r="C451" s="53"/>
    </row>
    <row r="452" spans="3:3" s="2" customFormat="1" x14ac:dyDescent="0.25">
      <c r="C452" s="53"/>
    </row>
    <row r="453" spans="3:3" s="2" customFormat="1" x14ac:dyDescent="0.25">
      <c r="C453" s="53"/>
    </row>
    <row r="454" spans="3:3" s="2" customFormat="1" x14ac:dyDescent="0.25">
      <c r="C454" s="53"/>
    </row>
    <row r="455" spans="3:3" s="2" customFormat="1" x14ac:dyDescent="0.25">
      <c r="C455" s="53"/>
    </row>
    <row r="456" spans="3:3" s="2" customFormat="1" x14ac:dyDescent="0.25">
      <c r="C456" s="53"/>
    </row>
    <row r="457" spans="3:3" s="2" customFormat="1" x14ac:dyDescent="0.25">
      <c r="C457" s="53"/>
    </row>
    <row r="458" spans="3:3" s="2" customFormat="1" x14ac:dyDescent="0.25">
      <c r="C458" s="53"/>
    </row>
    <row r="459" spans="3:3" s="2" customFormat="1" x14ac:dyDescent="0.25">
      <c r="C459" s="53"/>
    </row>
    <row r="460" spans="3:3" s="2" customFormat="1" x14ac:dyDescent="0.25">
      <c r="C460" s="53"/>
    </row>
    <row r="461" spans="3:3" s="2" customFormat="1" x14ac:dyDescent="0.25">
      <c r="C461" s="53"/>
    </row>
    <row r="462" spans="3:3" s="2" customFormat="1" x14ac:dyDescent="0.25">
      <c r="C462" s="53"/>
    </row>
    <row r="463" spans="3:3" s="2" customFormat="1" x14ac:dyDescent="0.25">
      <c r="C463" s="53"/>
    </row>
    <row r="464" spans="3:3" s="2" customFormat="1" x14ac:dyDescent="0.25">
      <c r="C464" s="53"/>
    </row>
    <row r="465" spans="3:3" s="2" customFormat="1" x14ac:dyDescent="0.25">
      <c r="C465" s="53"/>
    </row>
    <row r="466" spans="3:3" s="2" customFormat="1" x14ac:dyDescent="0.25">
      <c r="C466" s="53"/>
    </row>
    <row r="467" spans="3:3" s="2" customFormat="1" x14ac:dyDescent="0.25">
      <c r="C467" s="53"/>
    </row>
    <row r="468" spans="3:3" s="2" customFormat="1" x14ac:dyDescent="0.25">
      <c r="C468" s="53"/>
    </row>
    <row r="469" spans="3:3" s="2" customFormat="1" x14ac:dyDescent="0.25">
      <c r="C469" s="53"/>
    </row>
    <row r="470" spans="3:3" s="2" customFormat="1" x14ac:dyDescent="0.25">
      <c r="C470" s="53"/>
    </row>
    <row r="471" spans="3:3" s="2" customFormat="1" x14ac:dyDescent="0.25">
      <c r="C471" s="53"/>
    </row>
    <row r="472" spans="3:3" s="2" customFormat="1" x14ac:dyDescent="0.25">
      <c r="C472" s="53"/>
    </row>
    <row r="473" spans="3:3" s="2" customFormat="1" x14ac:dyDescent="0.25">
      <c r="C473" s="53"/>
    </row>
    <row r="474" spans="3:3" s="2" customFormat="1" x14ac:dyDescent="0.25">
      <c r="C474" s="53"/>
    </row>
    <row r="475" spans="3:3" s="2" customFormat="1" x14ac:dyDescent="0.25">
      <c r="C475" s="53"/>
    </row>
    <row r="476" spans="3:3" s="2" customFormat="1" x14ac:dyDescent="0.25">
      <c r="C476" s="53"/>
    </row>
    <row r="477" spans="3:3" s="2" customFormat="1" x14ac:dyDescent="0.25">
      <c r="C477" s="53"/>
    </row>
    <row r="478" spans="3:3" s="2" customFormat="1" x14ac:dyDescent="0.25">
      <c r="C478" s="53"/>
    </row>
    <row r="479" spans="3:3" s="2" customFormat="1" x14ac:dyDescent="0.25">
      <c r="C479" s="53"/>
    </row>
    <row r="480" spans="3:3" s="2" customFormat="1" x14ac:dyDescent="0.25">
      <c r="C480" s="53"/>
    </row>
    <row r="481" spans="3:3" s="2" customFormat="1" x14ac:dyDescent="0.25">
      <c r="C481" s="53"/>
    </row>
    <row r="482" spans="3:3" s="2" customFormat="1" x14ac:dyDescent="0.25">
      <c r="C482" s="53"/>
    </row>
    <row r="483" spans="3:3" s="2" customFormat="1" x14ac:dyDescent="0.25">
      <c r="C483" s="53"/>
    </row>
    <row r="484" spans="3:3" s="2" customFormat="1" x14ac:dyDescent="0.25">
      <c r="C484" s="53"/>
    </row>
    <row r="485" spans="3:3" s="2" customFormat="1" x14ac:dyDescent="0.25">
      <c r="C485" s="53"/>
    </row>
    <row r="486" spans="3:3" s="2" customFormat="1" x14ac:dyDescent="0.25">
      <c r="C486" s="53"/>
    </row>
    <row r="487" spans="3:3" s="2" customFormat="1" x14ac:dyDescent="0.25">
      <c r="C487" s="53"/>
    </row>
    <row r="488" spans="3:3" s="2" customFormat="1" x14ac:dyDescent="0.25">
      <c r="C488" s="53"/>
    </row>
    <row r="489" spans="3:3" s="2" customFormat="1" x14ac:dyDescent="0.25">
      <c r="C489" s="53"/>
    </row>
    <row r="490" spans="3:3" s="2" customFormat="1" x14ac:dyDescent="0.25">
      <c r="C490" s="53"/>
    </row>
    <row r="491" spans="3:3" s="2" customFormat="1" x14ac:dyDescent="0.25">
      <c r="C491" s="53"/>
    </row>
  </sheetData>
  <mergeCells count="35">
    <mergeCell ref="B50:O50"/>
    <mergeCell ref="A22:O22"/>
    <mergeCell ref="A24:A26"/>
    <mergeCell ref="B24:B26"/>
    <mergeCell ref="C24:C26"/>
    <mergeCell ref="D24:D26"/>
    <mergeCell ref="E24:G24"/>
    <mergeCell ref="H24:H26"/>
    <mergeCell ref="I24:K24"/>
    <mergeCell ref="L24:L26"/>
    <mergeCell ref="M24:O24"/>
    <mergeCell ref="E25:F25"/>
    <mergeCell ref="G25:G26"/>
    <mergeCell ref="I25:J25"/>
    <mergeCell ref="K25:K26"/>
    <mergeCell ref="M25:N25"/>
    <mergeCell ref="O25:O26"/>
    <mergeCell ref="B27:O27"/>
    <mergeCell ref="B30:O30"/>
    <mergeCell ref="B37:O37"/>
    <mergeCell ref="B40:O40"/>
    <mergeCell ref="B43:O43"/>
    <mergeCell ref="B46:O46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B14:O14"/>
    <mergeCell ref="B15:O15"/>
    <mergeCell ref="B16:O16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634" t="s">
        <v>328</v>
      </c>
      <c r="C1" s="634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</row>
    <row r="2" spans="1:15" x14ac:dyDescent="0.25">
      <c r="B2" s="634" t="s">
        <v>447</v>
      </c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</row>
    <row r="3" spans="1:15" x14ac:dyDescent="0.25">
      <c r="B3" s="634" t="s">
        <v>505</v>
      </c>
      <c r="C3" s="634"/>
      <c r="D3" s="634"/>
      <c r="E3" s="634"/>
      <c r="F3" s="634"/>
      <c r="G3" s="634"/>
      <c r="H3" s="634"/>
      <c r="I3" s="634"/>
      <c r="J3" s="634"/>
      <c r="K3" s="634"/>
      <c r="L3" s="634"/>
      <c r="M3" s="634"/>
      <c r="N3" s="634"/>
      <c r="O3" s="634"/>
    </row>
    <row r="4" spans="1:15" x14ac:dyDescent="0.25">
      <c r="B4" s="634" t="s">
        <v>347</v>
      </c>
      <c r="C4" s="634"/>
      <c r="D4" s="634"/>
      <c r="E4" s="634"/>
      <c r="F4" s="634"/>
      <c r="G4" s="634"/>
      <c r="H4" s="634"/>
      <c r="I4" s="634"/>
      <c r="J4" s="634"/>
      <c r="K4" s="634"/>
      <c r="L4" s="634"/>
      <c r="M4" s="634"/>
      <c r="N4" s="634"/>
      <c r="O4" s="634"/>
    </row>
    <row r="5" spans="1:15" ht="13.5" customHeight="1" x14ac:dyDescent="0.25">
      <c r="B5" s="635" t="s">
        <v>514</v>
      </c>
      <c r="C5" s="635"/>
      <c r="D5" s="635"/>
      <c r="E5" s="635"/>
      <c r="F5" s="635"/>
      <c r="G5" s="635"/>
      <c r="H5" s="635"/>
      <c r="I5" s="635"/>
      <c r="J5" s="635"/>
      <c r="K5" s="635"/>
      <c r="L5" s="635"/>
      <c r="M5" s="635"/>
      <c r="N5" s="635"/>
      <c r="O5" s="635"/>
    </row>
    <row r="6" spans="1:15" ht="15" customHeight="1" x14ac:dyDescent="0.25">
      <c r="B6" s="635" t="s">
        <v>515</v>
      </c>
      <c r="C6" s="635"/>
      <c r="D6" s="635"/>
      <c r="E6" s="635"/>
      <c r="F6" s="635"/>
      <c r="G6" s="635"/>
      <c r="H6" s="635"/>
      <c r="I6" s="635"/>
      <c r="J6" s="635"/>
      <c r="K6" s="635"/>
      <c r="L6" s="635"/>
      <c r="M6" s="635"/>
      <c r="N6" s="635"/>
      <c r="O6" s="635"/>
    </row>
    <row r="7" spans="1:15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44.25" customHeight="1" x14ac:dyDescent="0.25">
      <c r="A8" s="536" t="s">
        <v>459</v>
      </c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</row>
    <row r="9" spans="1:15" ht="18.75" customHeight="1" x14ac:dyDescent="0.25">
      <c r="A9" s="427"/>
      <c r="B9" s="427"/>
      <c r="C9" s="427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406</v>
      </c>
    </row>
    <row r="10" spans="1:15" x14ac:dyDescent="0.25">
      <c r="A10" s="626" t="s">
        <v>5</v>
      </c>
      <c r="B10" s="530" t="s">
        <v>349</v>
      </c>
      <c r="C10" s="530" t="s">
        <v>54</v>
      </c>
      <c r="D10" s="526" t="s">
        <v>336</v>
      </c>
      <c r="E10" s="558" t="s">
        <v>194</v>
      </c>
      <c r="F10" s="558"/>
      <c r="G10" s="558"/>
      <c r="H10" s="539" t="s">
        <v>338</v>
      </c>
      <c r="I10" s="559" t="s">
        <v>194</v>
      </c>
      <c r="J10" s="559"/>
      <c r="K10" s="559"/>
      <c r="L10" s="519" t="s">
        <v>0</v>
      </c>
      <c r="M10" s="519" t="s">
        <v>194</v>
      </c>
      <c r="N10" s="519"/>
      <c r="O10" s="519"/>
    </row>
    <row r="11" spans="1:15" x14ac:dyDescent="0.25">
      <c r="A11" s="626"/>
      <c r="B11" s="530"/>
      <c r="C11" s="530"/>
      <c r="D11" s="526"/>
      <c r="E11" s="558" t="s">
        <v>1</v>
      </c>
      <c r="F11" s="558"/>
      <c r="G11" s="526" t="s">
        <v>2</v>
      </c>
      <c r="H11" s="539"/>
      <c r="I11" s="559" t="s">
        <v>1</v>
      </c>
      <c r="J11" s="559"/>
      <c r="K11" s="539" t="s">
        <v>2</v>
      </c>
      <c r="L11" s="519"/>
      <c r="M11" s="519" t="s">
        <v>1</v>
      </c>
      <c r="N11" s="519"/>
      <c r="O11" s="530" t="s">
        <v>2</v>
      </c>
    </row>
    <row r="12" spans="1:15" ht="29.25" customHeight="1" x14ac:dyDescent="0.25">
      <c r="A12" s="626"/>
      <c r="B12" s="530"/>
      <c r="C12" s="530"/>
      <c r="D12" s="526"/>
      <c r="E12" s="425" t="s">
        <v>3</v>
      </c>
      <c r="F12" s="422" t="s">
        <v>4</v>
      </c>
      <c r="G12" s="526"/>
      <c r="H12" s="539"/>
      <c r="I12" s="426" t="s">
        <v>3</v>
      </c>
      <c r="J12" s="424" t="s">
        <v>4</v>
      </c>
      <c r="K12" s="539"/>
      <c r="L12" s="519"/>
      <c r="M12" s="421" t="s">
        <v>3</v>
      </c>
      <c r="N12" s="423" t="s">
        <v>4</v>
      </c>
      <c r="O12" s="530"/>
    </row>
    <row r="13" spans="1:15" ht="18" customHeight="1" x14ac:dyDescent="0.25">
      <c r="A13" s="5" t="s">
        <v>71</v>
      </c>
      <c r="B13" s="636" t="s">
        <v>492</v>
      </c>
      <c r="C13" s="637"/>
      <c r="D13" s="637"/>
      <c r="E13" s="637"/>
      <c r="F13" s="637"/>
      <c r="G13" s="637"/>
      <c r="H13" s="637"/>
      <c r="I13" s="637"/>
      <c r="J13" s="637"/>
      <c r="K13" s="637"/>
      <c r="L13" s="637"/>
      <c r="M13" s="637"/>
      <c r="N13" s="637"/>
      <c r="O13" s="638"/>
    </row>
    <row r="14" spans="1:15" ht="15.75" customHeight="1" x14ac:dyDescent="0.25">
      <c r="A14" s="5" t="s">
        <v>182</v>
      </c>
      <c r="B14" s="516" t="s">
        <v>6</v>
      </c>
      <c r="C14" s="517"/>
      <c r="D14" s="517"/>
      <c r="E14" s="517"/>
      <c r="F14" s="517"/>
      <c r="G14" s="517"/>
      <c r="H14" s="517"/>
      <c r="I14" s="517"/>
      <c r="J14" s="517"/>
      <c r="K14" s="517"/>
      <c r="L14" s="517"/>
      <c r="M14" s="517"/>
      <c r="N14" s="517"/>
      <c r="O14" s="518"/>
    </row>
    <row r="15" spans="1:15" ht="15" customHeight="1" x14ac:dyDescent="0.25">
      <c r="A15" s="5" t="s">
        <v>72</v>
      </c>
      <c r="B15" s="29" t="s">
        <v>20</v>
      </c>
      <c r="C15" s="15"/>
      <c r="D15" s="16">
        <f t="shared" ref="D15:D18" si="0">E15+G15</f>
        <v>147.5</v>
      </c>
      <c r="E15" s="16">
        <f>E16+E17+E18</f>
        <v>147.5</v>
      </c>
      <c r="F15" s="16">
        <f t="shared" ref="F15:G15" si="1">F16+F17+F18</f>
        <v>0</v>
      </c>
      <c r="G15" s="16">
        <f t="shared" si="1"/>
        <v>0</v>
      </c>
      <c r="H15" s="10">
        <f t="shared" ref="H15" si="2">I15+K15</f>
        <v>0</v>
      </c>
      <c r="I15" s="10">
        <f t="shared" ref="I15:K15" si="3">I16+I17+I18</f>
        <v>0</v>
      </c>
      <c r="J15" s="10">
        <f t="shared" si="3"/>
        <v>0</v>
      </c>
      <c r="K15" s="10">
        <f t="shared" si="3"/>
        <v>0</v>
      </c>
      <c r="L15" s="12">
        <f t="shared" ref="L15:O18" si="4">D15+H15</f>
        <v>147.5</v>
      </c>
      <c r="M15" s="12">
        <f t="shared" si="4"/>
        <v>147.5</v>
      </c>
      <c r="N15" s="12">
        <f t="shared" si="4"/>
        <v>0</v>
      </c>
      <c r="O15" s="12">
        <f t="shared" si="4"/>
        <v>0</v>
      </c>
    </row>
    <row r="16" spans="1:15" ht="15" customHeight="1" x14ac:dyDescent="0.25">
      <c r="A16" s="19"/>
      <c r="B16" s="75"/>
      <c r="C16" s="373" t="s">
        <v>9</v>
      </c>
      <c r="D16" s="16">
        <f t="shared" si="0"/>
        <v>24.7</v>
      </c>
      <c r="E16" s="16">
        <v>24.7</v>
      </c>
      <c r="F16" s="16"/>
      <c r="G16" s="16"/>
      <c r="H16" s="10"/>
      <c r="I16" s="10"/>
      <c r="J16" s="10"/>
      <c r="K16" s="10"/>
      <c r="L16" s="12">
        <f t="shared" si="4"/>
        <v>24.7</v>
      </c>
      <c r="M16" s="12">
        <f t="shared" si="4"/>
        <v>24.7</v>
      </c>
      <c r="N16" s="12">
        <f t="shared" si="4"/>
        <v>0</v>
      </c>
      <c r="O16" s="12">
        <f t="shared" si="4"/>
        <v>0</v>
      </c>
    </row>
    <row r="17" spans="1:15" ht="15" customHeight="1" x14ac:dyDescent="0.25">
      <c r="A17" s="19"/>
      <c r="B17" s="75"/>
      <c r="C17" s="373" t="s">
        <v>25</v>
      </c>
      <c r="D17" s="16">
        <f t="shared" si="0"/>
        <v>87.4</v>
      </c>
      <c r="E17" s="16">
        <v>87.4</v>
      </c>
      <c r="F17" s="16"/>
      <c r="G17" s="16"/>
      <c r="H17" s="10"/>
      <c r="I17" s="10"/>
      <c r="J17" s="10"/>
      <c r="K17" s="10"/>
      <c r="L17" s="12">
        <f t="shared" si="4"/>
        <v>87.4</v>
      </c>
      <c r="M17" s="12">
        <f t="shared" si="4"/>
        <v>87.4</v>
      </c>
      <c r="N17" s="12">
        <f t="shared" si="4"/>
        <v>0</v>
      </c>
      <c r="O17" s="12">
        <f t="shared" si="4"/>
        <v>0</v>
      </c>
    </row>
    <row r="18" spans="1:15" s="89" customFormat="1" ht="15" customHeight="1" x14ac:dyDescent="0.25">
      <c r="A18" s="277"/>
      <c r="B18" s="278"/>
      <c r="C18" s="15" t="s">
        <v>22</v>
      </c>
      <c r="D18" s="16">
        <f t="shared" si="0"/>
        <v>35.4</v>
      </c>
      <c r="E18" s="16">
        <v>35.4</v>
      </c>
      <c r="F18" s="16"/>
      <c r="G18" s="16"/>
      <c r="H18" s="10">
        <f>I18+K18</f>
        <v>0</v>
      </c>
      <c r="I18" s="10"/>
      <c r="J18" s="10"/>
      <c r="K18" s="10"/>
      <c r="L18" s="12">
        <f t="shared" si="4"/>
        <v>35.4</v>
      </c>
      <c r="M18" s="12">
        <f t="shared" si="4"/>
        <v>35.4</v>
      </c>
      <c r="N18" s="12">
        <f t="shared" si="4"/>
        <v>0</v>
      </c>
      <c r="O18" s="12">
        <f t="shared" si="4"/>
        <v>0</v>
      </c>
    </row>
    <row r="19" spans="1:15" ht="15" customHeight="1" x14ac:dyDescent="0.25">
      <c r="A19" s="20" t="s">
        <v>73</v>
      </c>
      <c r="B19" s="21" t="s">
        <v>174</v>
      </c>
      <c r="C19" s="28"/>
      <c r="D19" s="231">
        <f>E19+G19</f>
        <v>147.5</v>
      </c>
      <c r="E19" s="23">
        <f>E15</f>
        <v>147.5</v>
      </c>
      <c r="F19" s="23">
        <f>F15</f>
        <v>0</v>
      </c>
      <c r="G19" s="23">
        <f>G15</f>
        <v>0</v>
      </c>
      <c r="H19" s="24">
        <f t="shared" ref="H19" si="5">I19+K19</f>
        <v>0</v>
      </c>
      <c r="I19" s="24">
        <f>I15</f>
        <v>0</v>
      </c>
      <c r="J19" s="24">
        <f>J15</f>
        <v>0</v>
      </c>
      <c r="K19" s="24">
        <f>K15</f>
        <v>0</v>
      </c>
      <c r="L19" s="21">
        <f t="shared" ref="L19" si="6">M19+O19</f>
        <v>147.5</v>
      </c>
      <c r="M19" s="21">
        <f>M15</f>
        <v>147.5</v>
      </c>
      <c r="N19" s="21">
        <f>N15</f>
        <v>0</v>
      </c>
      <c r="O19" s="21">
        <f>O15</f>
        <v>0</v>
      </c>
    </row>
    <row r="20" spans="1:15" ht="18.75" customHeight="1" x14ac:dyDescent="0.25">
      <c r="A20" s="19" t="s">
        <v>74</v>
      </c>
      <c r="B20" s="516" t="s">
        <v>59</v>
      </c>
      <c r="C20" s="517"/>
      <c r="D20" s="517"/>
      <c r="E20" s="517"/>
      <c r="F20" s="517"/>
      <c r="G20" s="517"/>
      <c r="H20" s="517"/>
      <c r="I20" s="517"/>
      <c r="J20" s="517"/>
      <c r="K20" s="517"/>
      <c r="L20" s="517"/>
      <c r="M20" s="517"/>
      <c r="N20" s="517"/>
      <c r="O20" s="518"/>
    </row>
    <row r="21" spans="1:15" ht="15" customHeight="1" x14ac:dyDescent="0.25">
      <c r="A21" s="124" t="s">
        <v>75</v>
      </c>
      <c r="B21" s="29" t="s">
        <v>20</v>
      </c>
      <c r="C21" s="30"/>
      <c r="D21" s="16">
        <f t="shared" ref="D21:D24" si="7">E21+G21</f>
        <v>91.8</v>
      </c>
      <c r="E21" s="16">
        <f>E22+E23</f>
        <v>77.2</v>
      </c>
      <c r="F21" s="16">
        <f>F22+F23</f>
        <v>0</v>
      </c>
      <c r="G21" s="16">
        <f>G22+G23</f>
        <v>14.6</v>
      </c>
      <c r="H21" s="10">
        <f t="shared" ref="H21:H23" si="8">I21+K21</f>
        <v>0</v>
      </c>
      <c r="I21" s="10">
        <f>I22+I23</f>
        <v>0</v>
      </c>
      <c r="J21" s="10">
        <f>J22+J23</f>
        <v>0</v>
      </c>
      <c r="K21" s="10">
        <f>K22+K23</f>
        <v>0</v>
      </c>
      <c r="L21" s="12">
        <f t="shared" ref="L21:O24" si="9">D21+H21</f>
        <v>91.8</v>
      </c>
      <c r="M21" s="12">
        <f t="shared" si="9"/>
        <v>77.2</v>
      </c>
      <c r="N21" s="12">
        <f t="shared" si="9"/>
        <v>0</v>
      </c>
      <c r="O21" s="12">
        <f t="shared" si="9"/>
        <v>14.6</v>
      </c>
    </row>
    <row r="22" spans="1:15" s="37" customFormat="1" ht="15" customHeight="1" x14ac:dyDescent="0.25">
      <c r="A22" s="383"/>
      <c r="B22" s="278"/>
      <c r="C22" s="382" t="s">
        <v>21</v>
      </c>
      <c r="D22" s="16">
        <f t="shared" si="7"/>
        <v>17.8</v>
      </c>
      <c r="E22" s="16">
        <v>3.2</v>
      </c>
      <c r="F22" s="16"/>
      <c r="G22" s="16">
        <v>14.6</v>
      </c>
      <c r="H22" s="10">
        <f t="shared" si="8"/>
        <v>0</v>
      </c>
      <c r="I22" s="10"/>
      <c r="J22" s="10"/>
      <c r="K22" s="10"/>
      <c r="L22" s="12">
        <f t="shared" si="9"/>
        <v>17.8</v>
      </c>
      <c r="M22" s="12">
        <f t="shared" si="9"/>
        <v>3.2</v>
      </c>
      <c r="N22" s="12">
        <f t="shared" si="9"/>
        <v>0</v>
      </c>
      <c r="O22" s="12">
        <f t="shared" si="9"/>
        <v>14.6</v>
      </c>
    </row>
    <row r="23" spans="1:15" ht="15" customHeight="1" x14ac:dyDescent="0.25">
      <c r="A23" s="128"/>
      <c r="B23" s="278"/>
      <c r="C23" s="30" t="s">
        <v>31</v>
      </c>
      <c r="D23" s="16">
        <f t="shared" si="7"/>
        <v>74</v>
      </c>
      <c r="E23" s="16">
        <v>74</v>
      </c>
      <c r="F23" s="16"/>
      <c r="G23" s="16"/>
      <c r="H23" s="10">
        <f t="shared" si="8"/>
        <v>0</v>
      </c>
      <c r="I23" s="10"/>
      <c r="J23" s="10"/>
      <c r="K23" s="10"/>
      <c r="L23" s="12">
        <f t="shared" si="9"/>
        <v>74</v>
      </c>
      <c r="M23" s="12">
        <f t="shared" si="9"/>
        <v>74</v>
      </c>
      <c r="N23" s="12">
        <f t="shared" si="9"/>
        <v>0</v>
      </c>
      <c r="O23" s="12">
        <f t="shared" si="9"/>
        <v>0</v>
      </c>
    </row>
    <row r="24" spans="1:15" s="37" customFormat="1" ht="15" customHeight="1" x14ac:dyDescent="0.25">
      <c r="A24" s="124" t="s">
        <v>76</v>
      </c>
      <c r="B24" s="29" t="s">
        <v>17</v>
      </c>
      <c r="C24" s="281" t="s">
        <v>22</v>
      </c>
      <c r="D24" s="16">
        <f t="shared" si="7"/>
        <v>20.7</v>
      </c>
      <c r="E24" s="16"/>
      <c r="F24" s="16"/>
      <c r="G24" s="16">
        <v>20.7</v>
      </c>
      <c r="H24" s="10">
        <f>I24+K24</f>
        <v>0</v>
      </c>
      <c r="I24" s="10"/>
      <c r="J24" s="10"/>
      <c r="K24" s="10"/>
      <c r="L24" s="12">
        <f t="shared" si="9"/>
        <v>20.7</v>
      </c>
      <c r="M24" s="12">
        <f t="shared" si="9"/>
        <v>0</v>
      </c>
      <c r="N24" s="12">
        <f t="shared" si="9"/>
        <v>0</v>
      </c>
      <c r="O24" s="12">
        <f t="shared" si="9"/>
        <v>20.7</v>
      </c>
    </row>
    <row r="25" spans="1:15" ht="15" customHeight="1" x14ac:dyDescent="0.25">
      <c r="A25" s="20" t="s">
        <v>77</v>
      </c>
      <c r="B25" s="21" t="s">
        <v>175</v>
      </c>
      <c r="C25" s="28"/>
      <c r="D25" s="231">
        <f>E25+G25</f>
        <v>112.5</v>
      </c>
      <c r="E25" s="23">
        <f>E21+E24</f>
        <v>77.2</v>
      </c>
      <c r="F25" s="23">
        <f t="shared" ref="F25:G25" si="10">F21+F24</f>
        <v>0</v>
      </c>
      <c r="G25" s="23">
        <f t="shared" si="10"/>
        <v>35.299999999999997</v>
      </c>
      <c r="H25" s="24">
        <f t="shared" ref="H25" si="11">I25+K25</f>
        <v>0</v>
      </c>
      <c r="I25" s="24">
        <f t="shared" ref="I25:K25" si="12">I21+I24</f>
        <v>0</v>
      </c>
      <c r="J25" s="24">
        <f t="shared" si="12"/>
        <v>0</v>
      </c>
      <c r="K25" s="24">
        <f t="shared" si="12"/>
        <v>0</v>
      </c>
      <c r="L25" s="21">
        <f t="shared" ref="L25" si="13">M25+O25</f>
        <v>112.5</v>
      </c>
      <c r="M25" s="21">
        <f t="shared" ref="M25:O25" si="14">M21+M24</f>
        <v>77.2</v>
      </c>
      <c r="N25" s="21">
        <f t="shared" si="14"/>
        <v>0</v>
      </c>
      <c r="O25" s="21">
        <f t="shared" si="14"/>
        <v>35.299999999999997</v>
      </c>
    </row>
    <row r="26" spans="1:15" ht="18.75" customHeight="1" x14ac:dyDescent="0.25">
      <c r="A26" s="13" t="s">
        <v>78</v>
      </c>
      <c r="B26" s="516" t="s">
        <v>171</v>
      </c>
      <c r="C26" s="517"/>
      <c r="D26" s="517"/>
      <c r="E26" s="517"/>
      <c r="F26" s="517"/>
      <c r="G26" s="517"/>
      <c r="H26" s="517"/>
      <c r="I26" s="517"/>
      <c r="J26" s="517"/>
      <c r="K26" s="517"/>
      <c r="L26" s="517"/>
      <c r="M26" s="517"/>
      <c r="N26" s="517"/>
      <c r="O26" s="518"/>
    </row>
    <row r="27" spans="1:15" ht="15" customHeight="1" x14ac:dyDescent="0.25">
      <c r="A27" s="13" t="s">
        <v>79</v>
      </c>
      <c r="B27" s="29" t="s">
        <v>20</v>
      </c>
      <c r="C27" s="30" t="s">
        <v>51</v>
      </c>
      <c r="D27" s="16">
        <f t="shared" ref="D27:D57" si="15">E27+G27</f>
        <v>22.3</v>
      </c>
      <c r="E27" s="16">
        <v>22.3</v>
      </c>
      <c r="F27" s="16"/>
      <c r="G27" s="16"/>
      <c r="H27" s="10">
        <f t="shared" ref="H27:H58" si="16">I27+K27</f>
        <v>0</v>
      </c>
      <c r="I27" s="10"/>
      <c r="J27" s="10"/>
      <c r="K27" s="10"/>
      <c r="L27" s="12">
        <f t="shared" ref="L27:O42" si="17">D27+H27</f>
        <v>22.3</v>
      </c>
      <c r="M27" s="12">
        <f t="shared" si="17"/>
        <v>22.3</v>
      </c>
      <c r="N27" s="12">
        <f t="shared" si="17"/>
        <v>0</v>
      </c>
      <c r="O27" s="12">
        <f t="shared" si="17"/>
        <v>0</v>
      </c>
    </row>
    <row r="28" spans="1:15" x14ac:dyDescent="0.25">
      <c r="A28" s="13" t="s">
        <v>80</v>
      </c>
      <c r="B28" s="14" t="s">
        <v>55</v>
      </c>
      <c r="C28" s="15" t="s">
        <v>51</v>
      </c>
      <c r="D28" s="16">
        <f t="shared" si="15"/>
        <v>1.5</v>
      </c>
      <c r="E28" s="16">
        <v>1.5</v>
      </c>
      <c r="F28" s="16"/>
      <c r="G28" s="16"/>
      <c r="H28" s="10">
        <f t="shared" si="16"/>
        <v>0</v>
      </c>
      <c r="I28" s="10"/>
      <c r="J28" s="10"/>
      <c r="K28" s="10"/>
      <c r="L28" s="12">
        <f t="shared" ref="L28:L58" si="18">M28+O28</f>
        <v>1.5</v>
      </c>
      <c r="M28" s="12">
        <f t="shared" si="17"/>
        <v>1.5</v>
      </c>
      <c r="N28" s="12">
        <f t="shared" si="17"/>
        <v>0</v>
      </c>
      <c r="O28" s="12">
        <f t="shared" si="17"/>
        <v>0</v>
      </c>
    </row>
    <row r="29" spans="1:15" ht="15" customHeight="1" x14ac:dyDescent="0.25">
      <c r="A29" s="13" t="s">
        <v>81</v>
      </c>
      <c r="B29" s="12" t="s">
        <v>33</v>
      </c>
      <c r="C29" s="15" t="s">
        <v>51</v>
      </c>
      <c r="D29" s="16">
        <f t="shared" si="15"/>
        <v>2.4</v>
      </c>
      <c r="E29" s="16">
        <v>2.4</v>
      </c>
      <c r="F29" s="16"/>
      <c r="G29" s="16"/>
      <c r="H29" s="10">
        <f t="shared" si="16"/>
        <v>0</v>
      </c>
      <c r="I29" s="10"/>
      <c r="J29" s="10"/>
      <c r="K29" s="10"/>
      <c r="L29" s="12">
        <f t="shared" si="18"/>
        <v>2.4</v>
      </c>
      <c r="M29" s="12">
        <f t="shared" si="17"/>
        <v>2.4</v>
      </c>
      <c r="N29" s="12">
        <f t="shared" si="17"/>
        <v>0</v>
      </c>
      <c r="O29" s="12">
        <f t="shared" si="17"/>
        <v>0</v>
      </c>
    </row>
    <row r="30" spans="1:15" ht="15" customHeight="1" x14ac:dyDescent="0.25">
      <c r="A30" s="13" t="s">
        <v>82</v>
      </c>
      <c r="B30" s="12" t="s">
        <v>160</v>
      </c>
      <c r="C30" s="15" t="s">
        <v>51</v>
      </c>
      <c r="D30" s="16">
        <f t="shared" si="15"/>
        <v>7.1</v>
      </c>
      <c r="E30" s="16">
        <v>7.1</v>
      </c>
      <c r="F30" s="16"/>
      <c r="G30" s="16"/>
      <c r="H30" s="10">
        <f t="shared" si="16"/>
        <v>0</v>
      </c>
      <c r="I30" s="10"/>
      <c r="J30" s="10"/>
      <c r="K30" s="10"/>
      <c r="L30" s="12">
        <f t="shared" si="18"/>
        <v>7.1</v>
      </c>
      <c r="M30" s="12">
        <f t="shared" si="17"/>
        <v>7.1</v>
      </c>
      <c r="N30" s="12">
        <f t="shared" si="17"/>
        <v>0</v>
      </c>
      <c r="O30" s="12">
        <f t="shared" si="17"/>
        <v>0</v>
      </c>
    </row>
    <row r="31" spans="1:15" ht="15" customHeight="1" x14ac:dyDescent="0.25">
      <c r="A31" s="13" t="s">
        <v>83</v>
      </c>
      <c r="B31" s="12" t="s">
        <v>416</v>
      </c>
      <c r="C31" s="15" t="s">
        <v>51</v>
      </c>
      <c r="D31" s="16">
        <f t="shared" si="15"/>
        <v>1</v>
      </c>
      <c r="E31" s="16">
        <v>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8"/>
        <v>1</v>
      </c>
      <c r="M31" s="12">
        <f t="shared" si="17"/>
        <v>1</v>
      </c>
      <c r="N31" s="12">
        <f t="shared" si="17"/>
        <v>0</v>
      </c>
      <c r="O31" s="12">
        <f t="shared" si="17"/>
        <v>0</v>
      </c>
    </row>
    <row r="32" spans="1:15" ht="15" customHeight="1" x14ac:dyDescent="0.25">
      <c r="A32" s="13" t="s">
        <v>84</v>
      </c>
      <c r="B32" s="12" t="s">
        <v>152</v>
      </c>
      <c r="C32" s="15" t="s">
        <v>51</v>
      </c>
      <c r="D32" s="16">
        <f t="shared" si="15"/>
        <v>1.9</v>
      </c>
      <c r="E32" s="16">
        <v>1.9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8"/>
        <v>1.9</v>
      </c>
      <c r="M32" s="12">
        <f t="shared" si="17"/>
        <v>1.9</v>
      </c>
      <c r="N32" s="12">
        <f t="shared" si="17"/>
        <v>0</v>
      </c>
      <c r="O32" s="12">
        <f t="shared" si="17"/>
        <v>0</v>
      </c>
    </row>
    <row r="33" spans="1:15" ht="15" customHeight="1" x14ac:dyDescent="0.25">
      <c r="A33" s="13" t="s">
        <v>85</v>
      </c>
      <c r="B33" s="237" t="s">
        <v>342</v>
      </c>
      <c r="C33" s="15" t="s">
        <v>51</v>
      </c>
      <c r="D33" s="16">
        <f t="shared" si="15"/>
        <v>1.3</v>
      </c>
      <c r="E33" s="16">
        <v>1.3</v>
      </c>
      <c r="F33" s="16"/>
      <c r="G33" s="16"/>
      <c r="H33" s="10">
        <f t="shared" si="16"/>
        <v>0</v>
      </c>
      <c r="I33" s="10"/>
      <c r="J33" s="10"/>
      <c r="K33" s="10"/>
      <c r="L33" s="12">
        <f t="shared" si="18"/>
        <v>1.3</v>
      </c>
      <c r="M33" s="12">
        <f t="shared" si="17"/>
        <v>1.3</v>
      </c>
      <c r="N33" s="12">
        <f t="shared" si="17"/>
        <v>0</v>
      </c>
      <c r="O33" s="12">
        <f t="shared" si="17"/>
        <v>0</v>
      </c>
    </row>
    <row r="34" spans="1:15" ht="16.5" customHeight="1" x14ac:dyDescent="0.25">
      <c r="A34" s="13" t="s">
        <v>86</v>
      </c>
      <c r="B34" s="12" t="s">
        <v>417</v>
      </c>
      <c r="C34" s="15" t="s">
        <v>51</v>
      </c>
      <c r="D34" s="16">
        <f t="shared" si="15"/>
        <v>16.899999999999999</v>
      </c>
      <c r="E34" s="16">
        <v>16.899999999999999</v>
      </c>
      <c r="F34" s="16"/>
      <c r="G34" s="16"/>
      <c r="H34" s="10">
        <f t="shared" si="16"/>
        <v>0</v>
      </c>
      <c r="I34" s="10"/>
      <c r="J34" s="10"/>
      <c r="K34" s="10"/>
      <c r="L34" s="12">
        <f t="shared" si="18"/>
        <v>16.899999999999999</v>
      </c>
      <c r="M34" s="12">
        <f t="shared" si="17"/>
        <v>16.899999999999999</v>
      </c>
      <c r="N34" s="12">
        <f t="shared" si="17"/>
        <v>0</v>
      </c>
      <c r="O34" s="12">
        <f t="shared" si="17"/>
        <v>0</v>
      </c>
    </row>
    <row r="35" spans="1:15" ht="16.5" customHeight="1" x14ac:dyDescent="0.25">
      <c r="A35" s="13" t="s">
        <v>87</v>
      </c>
      <c r="B35" s="12" t="s">
        <v>418</v>
      </c>
      <c r="C35" s="15" t="s">
        <v>51</v>
      </c>
      <c r="D35" s="16">
        <f t="shared" si="15"/>
        <v>9.6</v>
      </c>
      <c r="E35" s="16">
        <v>9.6</v>
      </c>
      <c r="F35" s="16"/>
      <c r="G35" s="16"/>
      <c r="H35" s="10">
        <f t="shared" si="16"/>
        <v>0</v>
      </c>
      <c r="I35" s="10"/>
      <c r="J35" s="10"/>
      <c r="K35" s="10"/>
      <c r="L35" s="12">
        <f t="shared" si="18"/>
        <v>9.6</v>
      </c>
      <c r="M35" s="12">
        <f t="shared" si="17"/>
        <v>9.6</v>
      </c>
      <c r="N35" s="12">
        <f t="shared" si="17"/>
        <v>0</v>
      </c>
      <c r="O35" s="12">
        <f t="shared" si="17"/>
        <v>0</v>
      </c>
    </row>
    <row r="36" spans="1:15" ht="15" customHeight="1" x14ac:dyDescent="0.25">
      <c r="A36" s="13" t="s">
        <v>88</v>
      </c>
      <c r="B36" s="12" t="s">
        <v>419</v>
      </c>
      <c r="C36" s="15" t="s">
        <v>51</v>
      </c>
      <c r="D36" s="16">
        <f t="shared" si="15"/>
        <v>7.4</v>
      </c>
      <c r="E36" s="16">
        <v>7.4</v>
      </c>
      <c r="F36" s="16"/>
      <c r="G36" s="16"/>
      <c r="H36" s="10">
        <f t="shared" si="16"/>
        <v>0</v>
      </c>
      <c r="I36" s="10"/>
      <c r="J36" s="10"/>
      <c r="K36" s="10"/>
      <c r="L36" s="12">
        <f t="shared" si="18"/>
        <v>7.4</v>
      </c>
      <c r="M36" s="12">
        <f t="shared" si="17"/>
        <v>7.4</v>
      </c>
      <c r="N36" s="12">
        <f t="shared" si="17"/>
        <v>0</v>
      </c>
      <c r="O36" s="12">
        <f t="shared" si="17"/>
        <v>0</v>
      </c>
    </row>
    <row r="37" spans="1:15" ht="15" customHeight="1" x14ac:dyDescent="0.25">
      <c r="A37" s="5" t="s">
        <v>89</v>
      </c>
      <c r="B37" s="12" t="s">
        <v>391</v>
      </c>
      <c r="C37" s="15" t="s">
        <v>51</v>
      </c>
      <c r="D37" s="16">
        <f t="shared" si="15"/>
        <v>7.2</v>
      </c>
      <c r="E37" s="16">
        <v>7.2</v>
      </c>
      <c r="F37" s="16"/>
      <c r="G37" s="16"/>
      <c r="H37" s="10">
        <f t="shared" si="16"/>
        <v>0</v>
      </c>
      <c r="I37" s="10"/>
      <c r="J37" s="10"/>
      <c r="K37" s="10"/>
      <c r="L37" s="12">
        <f t="shared" si="18"/>
        <v>7.2</v>
      </c>
      <c r="M37" s="12">
        <f t="shared" si="17"/>
        <v>7.2</v>
      </c>
      <c r="N37" s="12">
        <f t="shared" si="17"/>
        <v>0</v>
      </c>
      <c r="O37" s="12">
        <f t="shared" si="17"/>
        <v>0</v>
      </c>
    </row>
    <row r="38" spans="1:15" ht="15" customHeight="1" x14ac:dyDescent="0.25">
      <c r="A38" s="5" t="s">
        <v>90</v>
      </c>
      <c r="B38" s="171" t="s">
        <v>46</v>
      </c>
      <c r="C38" s="15" t="s">
        <v>51</v>
      </c>
      <c r="D38" s="16">
        <f t="shared" si="15"/>
        <v>0.2</v>
      </c>
      <c r="E38" s="16">
        <v>0.2</v>
      </c>
      <c r="F38" s="16"/>
      <c r="G38" s="16"/>
      <c r="H38" s="10">
        <f t="shared" si="16"/>
        <v>0</v>
      </c>
      <c r="I38" s="10"/>
      <c r="J38" s="10"/>
      <c r="K38" s="10"/>
      <c r="L38" s="12">
        <f t="shared" si="18"/>
        <v>0.2</v>
      </c>
      <c r="M38" s="12">
        <f t="shared" si="17"/>
        <v>0.2</v>
      </c>
      <c r="N38" s="12">
        <f t="shared" si="17"/>
        <v>0</v>
      </c>
      <c r="O38" s="12">
        <f t="shared" si="17"/>
        <v>0</v>
      </c>
    </row>
    <row r="39" spans="1:15" ht="15" customHeight="1" x14ac:dyDescent="0.25">
      <c r="A39" s="32" t="s">
        <v>91</v>
      </c>
      <c r="B39" s="12" t="s">
        <v>43</v>
      </c>
      <c r="C39" s="15" t="s">
        <v>51</v>
      </c>
      <c r="D39" s="16">
        <f t="shared" si="15"/>
        <v>0.5</v>
      </c>
      <c r="E39" s="16">
        <v>0.5</v>
      </c>
      <c r="F39" s="16"/>
      <c r="G39" s="16"/>
      <c r="H39" s="10">
        <f t="shared" si="16"/>
        <v>0</v>
      </c>
      <c r="I39" s="10"/>
      <c r="J39" s="10"/>
      <c r="K39" s="10"/>
      <c r="L39" s="12">
        <f t="shared" si="18"/>
        <v>0.5</v>
      </c>
      <c r="M39" s="12">
        <f t="shared" si="17"/>
        <v>0.5</v>
      </c>
      <c r="N39" s="12">
        <f t="shared" si="17"/>
        <v>0</v>
      </c>
      <c r="O39" s="12">
        <f t="shared" si="17"/>
        <v>0</v>
      </c>
    </row>
    <row r="40" spans="1:15" ht="15" customHeight="1" x14ac:dyDescent="0.25">
      <c r="A40" s="5" t="s">
        <v>92</v>
      </c>
      <c r="B40" s="12" t="s">
        <v>45</v>
      </c>
      <c r="C40" s="15" t="s">
        <v>51</v>
      </c>
      <c r="D40" s="16">
        <f t="shared" si="15"/>
        <v>0.6</v>
      </c>
      <c r="E40" s="16">
        <v>0.6</v>
      </c>
      <c r="F40" s="16"/>
      <c r="G40" s="16"/>
      <c r="H40" s="10">
        <f t="shared" si="16"/>
        <v>0</v>
      </c>
      <c r="I40" s="10"/>
      <c r="J40" s="10"/>
      <c r="K40" s="10"/>
      <c r="L40" s="12">
        <f t="shared" si="18"/>
        <v>0.6</v>
      </c>
      <c r="M40" s="12">
        <f t="shared" si="17"/>
        <v>0.6</v>
      </c>
      <c r="N40" s="12">
        <f t="shared" si="17"/>
        <v>0</v>
      </c>
      <c r="O40" s="12">
        <f t="shared" si="17"/>
        <v>0</v>
      </c>
    </row>
    <row r="41" spans="1:15" ht="15" customHeight="1" x14ac:dyDescent="0.25">
      <c r="A41" s="5" t="s">
        <v>93</v>
      </c>
      <c r="B41" s="12" t="s">
        <v>165</v>
      </c>
      <c r="C41" s="15" t="s">
        <v>51</v>
      </c>
      <c r="D41" s="16">
        <f t="shared" si="15"/>
        <v>0.9</v>
      </c>
      <c r="E41" s="16">
        <v>0.9</v>
      </c>
      <c r="F41" s="16"/>
      <c r="G41" s="16"/>
      <c r="H41" s="10">
        <f t="shared" si="16"/>
        <v>0</v>
      </c>
      <c r="I41" s="10"/>
      <c r="J41" s="10"/>
      <c r="K41" s="10"/>
      <c r="L41" s="12">
        <f t="shared" si="18"/>
        <v>0.9</v>
      </c>
      <c r="M41" s="12">
        <f t="shared" si="17"/>
        <v>0.9</v>
      </c>
      <c r="N41" s="12">
        <f t="shared" si="17"/>
        <v>0</v>
      </c>
      <c r="O41" s="12">
        <f t="shared" si="17"/>
        <v>0</v>
      </c>
    </row>
    <row r="42" spans="1:15" ht="15" customHeight="1" x14ac:dyDescent="0.25">
      <c r="A42" s="32" t="s">
        <v>94</v>
      </c>
      <c r="B42" s="12" t="s">
        <v>44</v>
      </c>
      <c r="C42" s="15" t="s">
        <v>51</v>
      </c>
      <c r="D42" s="16">
        <f t="shared" si="15"/>
        <v>0.3</v>
      </c>
      <c r="E42" s="16">
        <v>0.3</v>
      </c>
      <c r="F42" s="16"/>
      <c r="G42" s="16"/>
      <c r="H42" s="10">
        <f t="shared" si="16"/>
        <v>0</v>
      </c>
      <c r="I42" s="10"/>
      <c r="J42" s="10"/>
      <c r="K42" s="10"/>
      <c r="L42" s="12">
        <f t="shared" si="18"/>
        <v>0.3</v>
      </c>
      <c r="M42" s="12">
        <f t="shared" si="17"/>
        <v>0.3</v>
      </c>
      <c r="N42" s="12">
        <f t="shared" si="17"/>
        <v>0</v>
      </c>
      <c r="O42" s="12">
        <f t="shared" si="17"/>
        <v>0</v>
      </c>
    </row>
    <row r="43" spans="1:15" ht="15" customHeight="1" x14ac:dyDescent="0.25">
      <c r="A43" s="5" t="s">
        <v>95</v>
      </c>
      <c r="B43" s="171" t="s">
        <v>47</v>
      </c>
      <c r="C43" s="15" t="s">
        <v>51</v>
      </c>
      <c r="D43" s="16">
        <f t="shared" si="15"/>
        <v>0.4</v>
      </c>
      <c r="E43" s="16">
        <v>0.4</v>
      </c>
      <c r="F43" s="16"/>
      <c r="G43" s="16"/>
      <c r="H43" s="10">
        <f t="shared" si="16"/>
        <v>0</v>
      </c>
      <c r="I43" s="10"/>
      <c r="J43" s="10"/>
      <c r="K43" s="10"/>
      <c r="L43" s="12">
        <f t="shared" si="18"/>
        <v>0.4</v>
      </c>
      <c r="M43" s="12">
        <f t="shared" ref="M43:O57" si="19">E43+I43</f>
        <v>0.4</v>
      </c>
      <c r="N43" s="12">
        <f t="shared" si="19"/>
        <v>0</v>
      </c>
      <c r="O43" s="12">
        <f t="shared" si="19"/>
        <v>0</v>
      </c>
    </row>
    <row r="44" spans="1:15" ht="15" customHeight="1" x14ac:dyDescent="0.25">
      <c r="A44" s="5" t="s">
        <v>96</v>
      </c>
      <c r="B44" s="85" t="s">
        <v>392</v>
      </c>
      <c r="C44" s="88" t="s">
        <v>51</v>
      </c>
      <c r="D44" s="16">
        <f t="shared" si="15"/>
        <v>0.6</v>
      </c>
      <c r="E44" s="16">
        <v>0.6</v>
      </c>
      <c r="F44" s="16"/>
      <c r="G44" s="16"/>
      <c r="H44" s="10">
        <f t="shared" si="16"/>
        <v>0</v>
      </c>
      <c r="I44" s="10"/>
      <c r="J44" s="10"/>
      <c r="K44" s="10"/>
      <c r="L44" s="12">
        <f t="shared" si="18"/>
        <v>0.6</v>
      </c>
      <c r="M44" s="12">
        <f t="shared" si="19"/>
        <v>0.6</v>
      </c>
      <c r="N44" s="12">
        <f t="shared" si="19"/>
        <v>0</v>
      </c>
      <c r="O44" s="12">
        <f t="shared" si="19"/>
        <v>0</v>
      </c>
    </row>
    <row r="45" spans="1:15" ht="15" customHeight="1" x14ac:dyDescent="0.25">
      <c r="A45" s="5" t="s">
        <v>97</v>
      </c>
      <c r="B45" s="12" t="s">
        <v>42</v>
      </c>
      <c r="C45" s="15" t="s">
        <v>51</v>
      </c>
      <c r="D45" s="16">
        <f t="shared" si="15"/>
        <v>3</v>
      </c>
      <c r="E45" s="16">
        <v>3</v>
      </c>
      <c r="F45" s="16"/>
      <c r="G45" s="16"/>
      <c r="H45" s="10">
        <f t="shared" si="16"/>
        <v>0</v>
      </c>
      <c r="I45" s="10"/>
      <c r="J45" s="10"/>
      <c r="K45" s="10"/>
      <c r="L45" s="12">
        <f t="shared" si="18"/>
        <v>3</v>
      </c>
      <c r="M45" s="12">
        <f t="shared" si="19"/>
        <v>3</v>
      </c>
      <c r="N45" s="12">
        <f t="shared" si="19"/>
        <v>0</v>
      </c>
      <c r="O45" s="12">
        <f t="shared" si="19"/>
        <v>0</v>
      </c>
    </row>
    <row r="46" spans="1:15" ht="15" customHeight="1" x14ac:dyDescent="0.25">
      <c r="A46" s="5" t="s">
        <v>98</v>
      </c>
      <c r="B46" s="238" t="s">
        <v>393</v>
      </c>
      <c r="C46" s="88" t="s">
        <v>51</v>
      </c>
      <c r="D46" s="16">
        <f t="shared" si="15"/>
        <v>1.7</v>
      </c>
      <c r="E46" s="16">
        <v>1.7</v>
      </c>
      <c r="F46" s="16"/>
      <c r="G46" s="16"/>
      <c r="H46" s="10">
        <f t="shared" si="16"/>
        <v>0</v>
      </c>
      <c r="I46" s="10"/>
      <c r="J46" s="10"/>
      <c r="K46" s="10"/>
      <c r="L46" s="12">
        <f t="shared" si="18"/>
        <v>1.7</v>
      </c>
      <c r="M46" s="12">
        <f t="shared" si="19"/>
        <v>1.7</v>
      </c>
      <c r="N46" s="12">
        <f t="shared" si="19"/>
        <v>0</v>
      </c>
      <c r="O46" s="12">
        <f t="shared" si="19"/>
        <v>0</v>
      </c>
    </row>
    <row r="47" spans="1:15" ht="15" customHeight="1" x14ac:dyDescent="0.25">
      <c r="A47" s="5" t="s">
        <v>99</v>
      </c>
      <c r="B47" s="171" t="s">
        <v>41</v>
      </c>
      <c r="C47" s="15" t="s">
        <v>51</v>
      </c>
      <c r="D47" s="16">
        <f t="shared" si="15"/>
        <v>2.5</v>
      </c>
      <c r="E47" s="16">
        <v>2.5</v>
      </c>
      <c r="F47" s="16"/>
      <c r="G47" s="16"/>
      <c r="H47" s="10">
        <f t="shared" si="16"/>
        <v>0</v>
      </c>
      <c r="I47" s="10"/>
      <c r="J47" s="10"/>
      <c r="K47" s="10"/>
      <c r="L47" s="12">
        <f t="shared" si="18"/>
        <v>2.5</v>
      </c>
      <c r="M47" s="12">
        <f t="shared" si="19"/>
        <v>2.5</v>
      </c>
      <c r="N47" s="12">
        <f t="shared" si="19"/>
        <v>0</v>
      </c>
      <c r="O47" s="12">
        <f t="shared" si="19"/>
        <v>0</v>
      </c>
    </row>
    <row r="48" spans="1:15" ht="15" customHeight="1" x14ac:dyDescent="0.25">
      <c r="A48" s="5" t="s">
        <v>100</v>
      </c>
      <c r="B48" s="12" t="s">
        <v>153</v>
      </c>
      <c r="C48" s="15" t="s">
        <v>51</v>
      </c>
      <c r="D48" s="16">
        <f t="shared" si="15"/>
        <v>4.4000000000000004</v>
      </c>
      <c r="E48" s="16">
        <v>4.4000000000000004</v>
      </c>
      <c r="F48" s="16"/>
      <c r="G48" s="16"/>
      <c r="H48" s="10">
        <f t="shared" si="16"/>
        <v>0</v>
      </c>
      <c r="I48" s="10"/>
      <c r="J48" s="10"/>
      <c r="K48" s="10"/>
      <c r="L48" s="12">
        <f t="shared" si="18"/>
        <v>4.4000000000000004</v>
      </c>
      <c r="M48" s="12">
        <f t="shared" si="19"/>
        <v>4.4000000000000004</v>
      </c>
      <c r="N48" s="12">
        <f t="shared" si="19"/>
        <v>0</v>
      </c>
      <c r="O48" s="12">
        <f t="shared" si="19"/>
        <v>0</v>
      </c>
    </row>
    <row r="49" spans="1:17" ht="15" customHeight="1" x14ac:dyDescent="0.25">
      <c r="A49" s="5" t="s">
        <v>101</v>
      </c>
      <c r="B49" s="12" t="s">
        <v>34</v>
      </c>
      <c r="C49" s="15" t="s">
        <v>51</v>
      </c>
      <c r="D49" s="16">
        <f t="shared" si="15"/>
        <v>3.2</v>
      </c>
      <c r="E49" s="16">
        <v>3.2</v>
      </c>
      <c r="F49" s="16"/>
      <c r="G49" s="16"/>
      <c r="H49" s="10">
        <f t="shared" si="16"/>
        <v>0</v>
      </c>
      <c r="I49" s="10"/>
      <c r="J49" s="10"/>
      <c r="K49" s="10"/>
      <c r="L49" s="12">
        <f t="shared" si="18"/>
        <v>3.2</v>
      </c>
      <c r="M49" s="12">
        <f t="shared" si="19"/>
        <v>3.2</v>
      </c>
      <c r="N49" s="12">
        <f t="shared" si="19"/>
        <v>0</v>
      </c>
      <c r="O49" s="12">
        <f t="shared" si="19"/>
        <v>0</v>
      </c>
    </row>
    <row r="50" spans="1:17" ht="15" customHeight="1" x14ac:dyDescent="0.25">
      <c r="A50" s="5" t="s">
        <v>102</v>
      </c>
      <c r="B50" s="12" t="s">
        <v>36</v>
      </c>
      <c r="C50" s="15" t="s">
        <v>51</v>
      </c>
      <c r="D50" s="16">
        <f t="shared" si="15"/>
        <v>4.5</v>
      </c>
      <c r="E50" s="16">
        <v>4.5</v>
      </c>
      <c r="F50" s="16"/>
      <c r="G50" s="16"/>
      <c r="H50" s="10">
        <f t="shared" si="16"/>
        <v>0</v>
      </c>
      <c r="I50" s="10"/>
      <c r="J50" s="10"/>
      <c r="K50" s="10"/>
      <c r="L50" s="12">
        <f t="shared" si="18"/>
        <v>4.5</v>
      </c>
      <c r="M50" s="12">
        <f t="shared" si="19"/>
        <v>4.5</v>
      </c>
      <c r="N50" s="12">
        <f t="shared" si="19"/>
        <v>0</v>
      </c>
      <c r="O50" s="12">
        <f t="shared" si="19"/>
        <v>0</v>
      </c>
      <c r="P50" s="37"/>
      <c r="Q50" s="37"/>
    </row>
    <row r="51" spans="1:17" ht="15" customHeight="1" x14ac:dyDescent="0.25">
      <c r="A51" s="5" t="s">
        <v>103</v>
      </c>
      <c r="B51" s="12" t="s">
        <v>38</v>
      </c>
      <c r="C51" s="15" t="s">
        <v>51</v>
      </c>
      <c r="D51" s="16">
        <f t="shared" si="15"/>
        <v>6.2</v>
      </c>
      <c r="E51" s="16">
        <v>6.2</v>
      </c>
      <c r="F51" s="16"/>
      <c r="G51" s="16"/>
      <c r="H51" s="10">
        <f t="shared" si="16"/>
        <v>0</v>
      </c>
      <c r="I51" s="10"/>
      <c r="J51" s="10"/>
      <c r="K51" s="10"/>
      <c r="L51" s="12">
        <f t="shared" si="18"/>
        <v>6.2</v>
      </c>
      <c r="M51" s="12">
        <f t="shared" si="19"/>
        <v>6.2</v>
      </c>
      <c r="N51" s="12">
        <f t="shared" si="19"/>
        <v>0</v>
      </c>
      <c r="O51" s="12">
        <f t="shared" si="19"/>
        <v>0</v>
      </c>
    </row>
    <row r="52" spans="1:17" ht="15" customHeight="1" x14ac:dyDescent="0.25">
      <c r="A52" s="5" t="s">
        <v>104</v>
      </c>
      <c r="B52" s="12" t="s">
        <v>37</v>
      </c>
      <c r="C52" s="15" t="s">
        <v>51</v>
      </c>
      <c r="D52" s="16">
        <f t="shared" si="15"/>
        <v>0.4</v>
      </c>
      <c r="E52" s="16">
        <v>0.4</v>
      </c>
      <c r="F52" s="16"/>
      <c r="G52" s="16"/>
      <c r="H52" s="10">
        <f t="shared" si="16"/>
        <v>0</v>
      </c>
      <c r="I52" s="10"/>
      <c r="J52" s="10"/>
      <c r="K52" s="10"/>
      <c r="L52" s="12">
        <f t="shared" si="18"/>
        <v>0.4</v>
      </c>
      <c r="M52" s="12">
        <f t="shared" si="19"/>
        <v>0.4</v>
      </c>
      <c r="N52" s="12">
        <f t="shared" si="19"/>
        <v>0</v>
      </c>
      <c r="O52" s="12">
        <f t="shared" si="19"/>
        <v>0</v>
      </c>
    </row>
    <row r="53" spans="1:17" ht="15" customHeight="1" x14ac:dyDescent="0.25">
      <c r="A53" s="5" t="s">
        <v>105</v>
      </c>
      <c r="B53" s="12" t="s">
        <v>35</v>
      </c>
      <c r="C53" s="15" t="s">
        <v>51</v>
      </c>
      <c r="D53" s="16">
        <f t="shared" si="15"/>
        <v>4.8</v>
      </c>
      <c r="E53" s="16">
        <v>4.8</v>
      </c>
      <c r="F53" s="16"/>
      <c r="G53" s="16"/>
      <c r="H53" s="10">
        <f t="shared" si="16"/>
        <v>0</v>
      </c>
      <c r="I53" s="10"/>
      <c r="J53" s="10"/>
      <c r="K53" s="10"/>
      <c r="L53" s="12">
        <f t="shared" si="18"/>
        <v>4.8</v>
      </c>
      <c r="M53" s="12">
        <f t="shared" si="19"/>
        <v>4.8</v>
      </c>
      <c r="N53" s="12">
        <f t="shared" si="19"/>
        <v>0</v>
      </c>
      <c r="O53" s="12">
        <f t="shared" si="19"/>
        <v>0</v>
      </c>
    </row>
    <row r="54" spans="1:17" ht="15" customHeight="1" x14ac:dyDescent="0.25">
      <c r="A54" s="5" t="s">
        <v>106</v>
      </c>
      <c r="B54" s="171" t="s">
        <v>39</v>
      </c>
      <c r="C54" s="15" t="s">
        <v>51</v>
      </c>
      <c r="D54" s="16">
        <f t="shared" si="15"/>
        <v>0.6</v>
      </c>
      <c r="E54" s="16">
        <v>0.6</v>
      </c>
      <c r="F54" s="16"/>
      <c r="G54" s="16"/>
      <c r="H54" s="10">
        <f t="shared" si="16"/>
        <v>0</v>
      </c>
      <c r="I54" s="10"/>
      <c r="J54" s="10"/>
      <c r="K54" s="10"/>
      <c r="L54" s="12">
        <f t="shared" si="18"/>
        <v>0.6</v>
      </c>
      <c r="M54" s="12">
        <f t="shared" si="19"/>
        <v>0.6</v>
      </c>
      <c r="N54" s="12">
        <f t="shared" si="19"/>
        <v>0</v>
      </c>
      <c r="O54" s="12">
        <f t="shared" si="19"/>
        <v>0</v>
      </c>
    </row>
    <row r="55" spans="1:17" ht="15" customHeight="1" x14ac:dyDescent="0.25">
      <c r="A55" s="5" t="s">
        <v>107</v>
      </c>
      <c r="B55" s="171" t="s">
        <v>40</v>
      </c>
      <c r="C55" s="15" t="s">
        <v>51</v>
      </c>
      <c r="D55" s="16">
        <f t="shared" si="15"/>
        <v>0.6</v>
      </c>
      <c r="E55" s="16">
        <v>0.6</v>
      </c>
      <c r="F55" s="16"/>
      <c r="G55" s="16"/>
      <c r="H55" s="10">
        <f t="shared" si="16"/>
        <v>0</v>
      </c>
      <c r="I55" s="10"/>
      <c r="J55" s="10"/>
      <c r="K55" s="10"/>
      <c r="L55" s="12">
        <f t="shared" si="18"/>
        <v>0.6</v>
      </c>
      <c r="M55" s="12">
        <f t="shared" si="19"/>
        <v>0.6</v>
      </c>
      <c r="N55" s="12">
        <f t="shared" si="19"/>
        <v>0</v>
      </c>
      <c r="O55" s="12">
        <f t="shared" si="19"/>
        <v>0</v>
      </c>
    </row>
    <row r="56" spans="1:17" ht="15" customHeight="1" x14ac:dyDescent="0.25">
      <c r="A56" s="13" t="s">
        <v>108</v>
      </c>
      <c r="B56" s="12" t="s">
        <v>50</v>
      </c>
      <c r="C56" s="15" t="s">
        <v>51</v>
      </c>
      <c r="D56" s="16">
        <f t="shared" si="15"/>
        <v>0.1</v>
      </c>
      <c r="E56" s="16">
        <v>0.1</v>
      </c>
      <c r="F56" s="16"/>
      <c r="G56" s="16"/>
      <c r="H56" s="10">
        <f t="shared" si="16"/>
        <v>0</v>
      </c>
      <c r="I56" s="10"/>
      <c r="J56" s="10"/>
      <c r="K56" s="10"/>
      <c r="L56" s="12">
        <f t="shared" si="18"/>
        <v>0.1</v>
      </c>
      <c r="M56" s="12">
        <f t="shared" si="19"/>
        <v>0.1</v>
      </c>
      <c r="N56" s="12">
        <f t="shared" si="19"/>
        <v>0</v>
      </c>
      <c r="O56" s="12">
        <f t="shared" si="19"/>
        <v>0</v>
      </c>
    </row>
    <row r="57" spans="1:17" ht="15" customHeight="1" x14ac:dyDescent="0.25">
      <c r="A57" s="13" t="s">
        <v>109</v>
      </c>
      <c r="B57" s="12" t="s">
        <v>167</v>
      </c>
      <c r="C57" s="15" t="s">
        <v>51</v>
      </c>
      <c r="D57" s="16">
        <f t="shared" si="15"/>
        <v>3.4</v>
      </c>
      <c r="E57" s="16">
        <v>3.4</v>
      </c>
      <c r="F57" s="16"/>
      <c r="G57" s="16"/>
      <c r="H57" s="10">
        <f t="shared" si="16"/>
        <v>0</v>
      </c>
      <c r="I57" s="10"/>
      <c r="J57" s="10"/>
      <c r="K57" s="10"/>
      <c r="L57" s="12">
        <f t="shared" si="18"/>
        <v>3.4</v>
      </c>
      <c r="M57" s="12">
        <f t="shared" si="19"/>
        <v>3.4</v>
      </c>
      <c r="N57" s="12">
        <f t="shared" si="19"/>
        <v>0</v>
      </c>
      <c r="O57" s="12">
        <f t="shared" si="19"/>
        <v>0</v>
      </c>
    </row>
    <row r="58" spans="1:17" ht="15.95" customHeight="1" x14ac:dyDescent="0.25">
      <c r="A58" s="20" t="s">
        <v>155</v>
      </c>
      <c r="B58" s="21" t="s">
        <v>177</v>
      </c>
      <c r="C58" s="28"/>
      <c r="D58" s="231">
        <f>E58+G58</f>
        <v>117.5</v>
      </c>
      <c r="E58" s="23">
        <f>SUM(E27:E57)</f>
        <v>117.5</v>
      </c>
      <c r="F58" s="23">
        <f t="shared" ref="F58:G58" si="20">SUM(F27:F57)</f>
        <v>0</v>
      </c>
      <c r="G58" s="23">
        <f t="shared" si="20"/>
        <v>0</v>
      </c>
      <c r="H58" s="24">
        <f t="shared" si="16"/>
        <v>0</v>
      </c>
      <c r="I58" s="24">
        <f t="shared" ref="I58:K58" si="21">SUM(I27:I57)</f>
        <v>0</v>
      </c>
      <c r="J58" s="24">
        <f t="shared" si="21"/>
        <v>0</v>
      </c>
      <c r="K58" s="24">
        <f t="shared" si="21"/>
        <v>0</v>
      </c>
      <c r="L58" s="21">
        <f t="shared" si="18"/>
        <v>117.5</v>
      </c>
      <c r="M58" s="21">
        <f t="shared" ref="M58:O58" si="22">SUM(M27:M57)</f>
        <v>117.5</v>
      </c>
      <c r="N58" s="21">
        <f t="shared" si="22"/>
        <v>0</v>
      </c>
      <c r="O58" s="21">
        <f t="shared" si="22"/>
        <v>0</v>
      </c>
    </row>
    <row r="59" spans="1:17" ht="15.95" customHeight="1" x14ac:dyDescent="0.25">
      <c r="A59" s="38" t="s">
        <v>156</v>
      </c>
      <c r="B59" s="516" t="s">
        <v>66</v>
      </c>
      <c r="C59" s="517"/>
      <c r="D59" s="517"/>
      <c r="E59" s="517"/>
      <c r="F59" s="517"/>
      <c r="G59" s="517"/>
      <c r="H59" s="517"/>
      <c r="I59" s="517"/>
      <c r="J59" s="517"/>
      <c r="K59" s="517"/>
      <c r="L59" s="517"/>
      <c r="M59" s="517"/>
      <c r="N59" s="517"/>
      <c r="O59" s="518"/>
    </row>
    <row r="60" spans="1:17" ht="15" customHeight="1" x14ac:dyDescent="0.25">
      <c r="A60" s="19" t="s">
        <v>110</v>
      </c>
      <c r="B60" s="29" t="s">
        <v>27</v>
      </c>
      <c r="C60" s="39" t="s">
        <v>30</v>
      </c>
      <c r="D60" s="16">
        <f t="shared" ref="D60:D68" si="23">E60+G60</f>
        <v>4.8</v>
      </c>
      <c r="E60" s="16">
        <v>4.8</v>
      </c>
      <c r="F60" s="16"/>
      <c r="G60" s="16"/>
      <c r="H60" s="9">
        <f t="shared" ref="H60:H69" si="24">I60+K60</f>
        <v>0</v>
      </c>
      <c r="I60" s="10"/>
      <c r="J60" s="10"/>
      <c r="K60" s="176"/>
      <c r="L60" s="11">
        <f t="shared" ref="L60:L69" si="25">M60+O60</f>
        <v>4.8</v>
      </c>
      <c r="M60" s="11">
        <f t="shared" ref="M60:O68" si="26">E60+I60</f>
        <v>4.8</v>
      </c>
      <c r="N60" s="11">
        <f t="shared" si="26"/>
        <v>0</v>
      </c>
      <c r="O60" s="11">
        <f t="shared" si="26"/>
        <v>0</v>
      </c>
    </row>
    <row r="61" spans="1:17" ht="15" customHeight="1" x14ac:dyDescent="0.25">
      <c r="A61" s="13" t="s">
        <v>157</v>
      </c>
      <c r="B61" s="29" t="s">
        <v>57</v>
      </c>
      <c r="C61" s="39" t="s">
        <v>30</v>
      </c>
      <c r="D61" s="16">
        <f t="shared" si="23"/>
        <v>0.1</v>
      </c>
      <c r="E61" s="16">
        <v>0.1</v>
      </c>
      <c r="F61" s="16"/>
      <c r="G61" s="16"/>
      <c r="H61" s="9">
        <f t="shared" si="24"/>
        <v>0</v>
      </c>
      <c r="I61" s="10"/>
      <c r="J61" s="10"/>
      <c r="K61" s="176"/>
      <c r="L61" s="11">
        <f t="shared" si="25"/>
        <v>0.1</v>
      </c>
      <c r="M61" s="11">
        <f t="shared" si="26"/>
        <v>0.1</v>
      </c>
      <c r="N61" s="11">
        <f t="shared" si="26"/>
        <v>0</v>
      </c>
      <c r="O61" s="11">
        <f t="shared" si="26"/>
        <v>0</v>
      </c>
    </row>
    <row r="62" spans="1:17" ht="15" customHeight="1" x14ac:dyDescent="0.25">
      <c r="A62" s="210" t="s">
        <v>158</v>
      </c>
      <c r="B62" s="29" t="s">
        <v>58</v>
      </c>
      <c r="C62" s="39" t="s">
        <v>30</v>
      </c>
      <c r="D62" s="16">
        <f t="shared" si="23"/>
        <v>0.5</v>
      </c>
      <c r="E62" s="16">
        <v>0.5</v>
      </c>
      <c r="F62" s="16"/>
      <c r="G62" s="16"/>
      <c r="H62" s="9">
        <f t="shared" si="24"/>
        <v>0</v>
      </c>
      <c r="I62" s="10"/>
      <c r="J62" s="10"/>
      <c r="K62" s="176"/>
      <c r="L62" s="11">
        <f t="shared" si="25"/>
        <v>0.5</v>
      </c>
      <c r="M62" s="11">
        <f t="shared" si="26"/>
        <v>0.5</v>
      </c>
      <c r="N62" s="11">
        <f t="shared" si="26"/>
        <v>0</v>
      </c>
      <c r="O62" s="11">
        <f t="shared" si="26"/>
        <v>0</v>
      </c>
    </row>
    <row r="63" spans="1:17" ht="15" customHeight="1" x14ac:dyDescent="0.25">
      <c r="A63" s="38" t="s">
        <v>111</v>
      </c>
      <c r="B63" s="29" t="s">
        <v>394</v>
      </c>
      <c r="C63" s="39" t="s">
        <v>30</v>
      </c>
      <c r="D63" s="16">
        <f t="shared" si="23"/>
        <v>0.1</v>
      </c>
      <c r="E63" s="16">
        <v>0.1</v>
      </c>
      <c r="F63" s="16"/>
      <c r="G63" s="16"/>
      <c r="H63" s="9">
        <f t="shared" si="24"/>
        <v>0</v>
      </c>
      <c r="I63" s="10"/>
      <c r="J63" s="10"/>
      <c r="K63" s="176"/>
      <c r="L63" s="11">
        <f t="shared" si="25"/>
        <v>0.1</v>
      </c>
      <c r="M63" s="11">
        <f t="shared" si="26"/>
        <v>0.1</v>
      </c>
      <c r="N63" s="11">
        <f t="shared" si="26"/>
        <v>0</v>
      </c>
      <c r="O63" s="11">
        <f t="shared" si="26"/>
        <v>0</v>
      </c>
    </row>
    <row r="64" spans="1:17" ht="15" customHeight="1" x14ac:dyDescent="0.25">
      <c r="A64" s="40" t="s">
        <v>112</v>
      </c>
      <c r="B64" s="29" t="s">
        <v>396</v>
      </c>
      <c r="C64" s="39" t="s">
        <v>30</v>
      </c>
      <c r="D64" s="16">
        <f t="shared" si="23"/>
        <v>0.4</v>
      </c>
      <c r="E64" s="16">
        <v>0.4</v>
      </c>
      <c r="F64" s="16"/>
      <c r="G64" s="16"/>
      <c r="H64" s="9">
        <f t="shared" si="24"/>
        <v>0</v>
      </c>
      <c r="I64" s="10"/>
      <c r="J64" s="10"/>
      <c r="K64" s="176"/>
      <c r="L64" s="11">
        <f t="shared" si="25"/>
        <v>0.4</v>
      </c>
      <c r="M64" s="11">
        <f t="shared" si="26"/>
        <v>0.4</v>
      </c>
      <c r="N64" s="11">
        <f t="shared" si="26"/>
        <v>0</v>
      </c>
      <c r="O64" s="11">
        <f t="shared" si="26"/>
        <v>0</v>
      </c>
    </row>
    <row r="65" spans="1:17" x14ac:dyDescent="0.25">
      <c r="A65" s="32" t="s">
        <v>113</v>
      </c>
      <c r="B65" s="29" t="s">
        <v>67</v>
      </c>
      <c r="C65" s="39" t="s">
        <v>30</v>
      </c>
      <c r="D65" s="16">
        <f t="shared" si="23"/>
        <v>0.1</v>
      </c>
      <c r="E65" s="16">
        <v>0.1</v>
      </c>
      <c r="F65" s="16"/>
      <c r="G65" s="16"/>
      <c r="H65" s="9">
        <f t="shared" si="24"/>
        <v>0</v>
      </c>
      <c r="I65" s="10"/>
      <c r="J65" s="10"/>
      <c r="K65" s="176"/>
      <c r="L65" s="11">
        <f t="shared" si="25"/>
        <v>0.1</v>
      </c>
      <c r="M65" s="11">
        <f t="shared" si="26"/>
        <v>0.1</v>
      </c>
      <c r="N65" s="11">
        <f t="shared" si="26"/>
        <v>0</v>
      </c>
      <c r="O65" s="11">
        <f t="shared" si="26"/>
        <v>0</v>
      </c>
      <c r="P65" s="37"/>
      <c r="Q65" s="37"/>
    </row>
    <row r="66" spans="1:17" x14ac:dyDescent="0.25">
      <c r="A66" s="32" t="s">
        <v>114</v>
      </c>
      <c r="B66" s="29" t="s">
        <v>28</v>
      </c>
      <c r="C66" s="39" t="s">
        <v>30</v>
      </c>
      <c r="D66" s="16">
        <f t="shared" si="23"/>
        <v>3.7</v>
      </c>
      <c r="E66" s="16">
        <v>3.7</v>
      </c>
      <c r="F66" s="16"/>
      <c r="G66" s="16"/>
      <c r="H66" s="9">
        <f t="shared" si="24"/>
        <v>0</v>
      </c>
      <c r="I66" s="10"/>
      <c r="J66" s="10"/>
      <c r="K66" s="176"/>
      <c r="L66" s="11">
        <f t="shared" si="25"/>
        <v>3.7</v>
      </c>
      <c r="M66" s="11">
        <f t="shared" si="26"/>
        <v>3.7</v>
      </c>
      <c r="N66" s="11">
        <f t="shared" si="26"/>
        <v>0</v>
      </c>
      <c r="O66" s="11">
        <f t="shared" si="26"/>
        <v>0</v>
      </c>
      <c r="P66" s="37"/>
      <c r="Q66" s="37"/>
    </row>
    <row r="67" spans="1:17" ht="15" customHeight="1" x14ac:dyDescent="0.25">
      <c r="A67" s="32" t="s">
        <v>115</v>
      </c>
      <c r="B67" s="12" t="s">
        <v>29</v>
      </c>
      <c r="C67" s="39" t="s">
        <v>30</v>
      </c>
      <c r="D67" s="16">
        <f t="shared" si="23"/>
        <v>2.6</v>
      </c>
      <c r="E67" s="16">
        <v>2.6</v>
      </c>
      <c r="F67" s="16"/>
      <c r="G67" s="16"/>
      <c r="H67" s="9">
        <f t="shared" si="24"/>
        <v>0</v>
      </c>
      <c r="I67" s="10"/>
      <c r="J67" s="10"/>
      <c r="K67" s="176"/>
      <c r="L67" s="11">
        <f t="shared" si="25"/>
        <v>2.6</v>
      </c>
      <c r="M67" s="11">
        <f t="shared" si="26"/>
        <v>2.6</v>
      </c>
      <c r="N67" s="11">
        <f t="shared" si="26"/>
        <v>0</v>
      </c>
      <c r="O67" s="11">
        <f t="shared" si="26"/>
        <v>0</v>
      </c>
      <c r="P67" s="37"/>
      <c r="Q67" s="37"/>
    </row>
    <row r="68" spans="1:17" x14ac:dyDescent="0.25">
      <c r="A68" s="32" t="s">
        <v>166</v>
      </c>
      <c r="B68" s="41" t="s">
        <v>64</v>
      </c>
      <c r="C68" s="39" t="s">
        <v>30</v>
      </c>
      <c r="D68" s="16">
        <f t="shared" si="23"/>
        <v>3</v>
      </c>
      <c r="E68" s="16">
        <v>3</v>
      </c>
      <c r="F68" s="16"/>
      <c r="G68" s="16"/>
      <c r="H68" s="9">
        <f t="shared" si="24"/>
        <v>0</v>
      </c>
      <c r="I68" s="10"/>
      <c r="J68" s="10"/>
      <c r="K68" s="176"/>
      <c r="L68" s="11">
        <f t="shared" si="25"/>
        <v>3</v>
      </c>
      <c r="M68" s="11">
        <f t="shared" si="26"/>
        <v>3</v>
      </c>
      <c r="N68" s="11">
        <f t="shared" si="26"/>
        <v>0</v>
      </c>
      <c r="O68" s="11">
        <f t="shared" si="26"/>
        <v>0</v>
      </c>
    </row>
    <row r="69" spans="1:17" ht="15.95" customHeight="1" x14ac:dyDescent="0.25">
      <c r="A69" s="406" t="s">
        <v>116</v>
      </c>
      <c r="B69" s="44" t="s">
        <v>179</v>
      </c>
      <c r="C69" s="73"/>
      <c r="D69" s="231">
        <f>E69+G69</f>
        <v>15.299999999999999</v>
      </c>
      <c r="E69" s="23">
        <f>SUM(E60:E68)</f>
        <v>15.299999999999999</v>
      </c>
      <c r="F69" s="23">
        <f t="shared" ref="F69:G69" si="27">SUM(F60:F68)</f>
        <v>0</v>
      </c>
      <c r="G69" s="23">
        <f t="shared" si="27"/>
        <v>0</v>
      </c>
      <c r="H69" s="24">
        <f t="shared" si="24"/>
        <v>0</v>
      </c>
      <c r="I69" s="24">
        <f t="shared" ref="I69:K69" si="28">SUM(I60:I68)</f>
        <v>0</v>
      </c>
      <c r="J69" s="24">
        <f t="shared" si="28"/>
        <v>0</v>
      </c>
      <c r="K69" s="24">
        <f t="shared" si="28"/>
        <v>0</v>
      </c>
      <c r="L69" s="21">
        <f t="shared" si="25"/>
        <v>15.299999999999999</v>
      </c>
      <c r="M69" s="21">
        <f t="shared" ref="M69:O69" si="29">SUM(M60:M68)</f>
        <v>15.299999999999999</v>
      </c>
      <c r="N69" s="21">
        <f t="shared" si="29"/>
        <v>0</v>
      </c>
      <c r="O69" s="21">
        <f t="shared" si="29"/>
        <v>0</v>
      </c>
    </row>
    <row r="70" spans="1:17" ht="17.25" customHeight="1" x14ac:dyDescent="0.25">
      <c r="A70" s="32" t="s">
        <v>117</v>
      </c>
      <c r="B70" s="516" t="s">
        <v>68</v>
      </c>
      <c r="C70" s="517"/>
      <c r="D70" s="517"/>
      <c r="E70" s="517"/>
      <c r="F70" s="517"/>
      <c r="G70" s="517"/>
      <c r="H70" s="517"/>
      <c r="I70" s="517"/>
      <c r="J70" s="517"/>
      <c r="K70" s="517"/>
      <c r="L70" s="517"/>
      <c r="M70" s="517"/>
      <c r="N70" s="517"/>
      <c r="O70" s="518"/>
    </row>
    <row r="71" spans="1:17" ht="17.25" customHeight="1" x14ac:dyDescent="0.25">
      <c r="A71" s="32" t="s">
        <v>118</v>
      </c>
      <c r="B71" s="6" t="s">
        <v>20</v>
      </c>
      <c r="C71" s="88" t="s">
        <v>24</v>
      </c>
      <c r="D71" s="16">
        <f t="shared" ref="D71:D74" si="30">E71+G71</f>
        <v>202.39999999999998</v>
      </c>
      <c r="E71" s="16">
        <v>136.19999999999999</v>
      </c>
      <c r="F71" s="16"/>
      <c r="G71" s="16">
        <v>66.2</v>
      </c>
      <c r="H71" s="9">
        <f t="shared" ref="H71:H75" si="31">I71+K71</f>
        <v>0</v>
      </c>
      <c r="I71" s="10"/>
      <c r="J71" s="10"/>
      <c r="K71" s="176"/>
      <c r="L71" s="11">
        <f t="shared" ref="L71:L75" si="32">M71+O71</f>
        <v>202.39999999999998</v>
      </c>
      <c r="M71" s="11">
        <f t="shared" ref="M71:O74" si="33">E71+I71</f>
        <v>136.19999999999999</v>
      </c>
      <c r="N71" s="11">
        <f t="shared" si="33"/>
        <v>0</v>
      </c>
      <c r="O71" s="11">
        <f t="shared" si="33"/>
        <v>66.2</v>
      </c>
    </row>
    <row r="72" spans="1:17" ht="15" customHeight="1" x14ac:dyDescent="0.25">
      <c r="A72" s="32" t="s">
        <v>119</v>
      </c>
      <c r="B72" s="12" t="s">
        <v>52</v>
      </c>
      <c r="C72" s="76" t="s">
        <v>24</v>
      </c>
      <c r="D72" s="16">
        <f t="shared" si="30"/>
        <v>4.2</v>
      </c>
      <c r="E72" s="16">
        <v>4.2</v>
      </c>
      <c r="F72" s="16"/>
      <c r="G72" s="16"/>
      <c r="H72" s="9">
        <f t="shared" si="31"/>
        <v>0</v>
      </c>
      <c r="I72" s="10"/>
      <c r="J72" s="10"/>
      <c r="K72" s="176"/>
      <c r="L72" s="12">
        <f t="shared" si="32"/>
        <v>4.2</v>
      </c>
      <c r="M72" s="12">
        <f t="shared" si="33"/>
        <v>4.2</v>
      </c>
      <c r="N72" s="12">
        <f t="shared" si="33"/>
        <v>0</v>
      </c>
      <c r="O72" s="12">
        <f t="shared" si="33"/>
        <v>0</v>
      </c>
    </row>
    <row r="73" spans="1:17" ht="15" customHeight="1" x14ac:dyDescent="0.25">
      <c r="A73" s="38" t="s">
        <v>120</v>
      </c>
      <c r="B73" s="29" t="s">
        <v>53</v>
      </c>
      <c r="C73" s="30" t="s">
        <v>24</v>
      </c>
      <c r="D73" s="16">
        <f t="shared" si="30"/>
        <v>2.2999999999999998</v>
      </c>
      <c r="E73" s="16">
        <v>2.2999999999999998</v>
      </c>
      <c r="F73" s="16"/>
      <c r="G73" s="16"/>
      <c r="H73" s="9">
        <f t="shared" si="31"/>
        <v>0</v>
      </c>
      <c r="I73" s="10"/>
      <c r="J73" s="10"/>
      <c r="K73" s="176"/>
      <c r="L73" s="12">
        <f t="shared" si="32"/>
        <v>2.2999999999999998</v>
      </c>
      <c r="M73" s="12">
        <f t="shared" si="33"/>
        <v>2.2999999999999998</v>
      </c>
      <c r="N73" s="12">
        <f t="shared" si="33"/>
        <v>0</v>
      </c>
      <c r="O73" s="12">
        <f t="shared" si="33"/>
        <v>0</v>
      </c>
    </row>
    <row r="74" spans="1:17" s="37" customFormat="1" ht="15" customHeight="1" x14ac:dyDescent="0.25">
      <c r="A74" s="38" t="s">
        <v>162</v>
      </c>
      <c r="B74" s="12" t="s">
        <v>69</v>
      </c>
      <c r="C74" s="30" t="s">
        <v>24</v>
      </c>
      <c r="D74" s="16">
        <f t="shared" si="30"/>
        <v>5.7</v>
      </c>
      <c r="E74" s="16">
        <v>5.7</v>
      </c>
      <c r="F74" s="16"/>
      <c r="G74" s="16"/>
      <c r="H74" s="9">
        <f t="shared" si="31"/>
        <v>0</v>
      </c>
      <c r="I74" s="10"/>
      <c r="J74" s="10"/>
      <c r="K74" s="176"/>
      <c r="L74" s="12">
        <f t="shared" si="32"/>
        <v>5.7</v>
      </c>
      <c r="M74" s="12">
        <f t="shared" si="33"/>
        <v>5.7</v>
      </c>
      <c r="N74" s="12">
        <f t="shared" si="33"/>
        <v>0</v>
      </c>
      <c r="O74" s="12">
        <f t="shared" si="33"/>
        <v>0</v>
      </c>
      <c r="P74" s="2"/>
      <c r="Q74" s="2"/>
    </row>
    <row r="75" spans="1:17" ht="15.95" customHeight="1" x14ac:dyDescent="0.25">
      <c r="A75" s="407" t="s">
        <v>121</v>
      </c>
      <c r="B75" s="213" t="s">
        <v>180</v>
      </c>
      <c r="C75" s="25"/>
      <c r="D75" s="231">
        <f>E75+G75</f>
        <v>214.59999999999997</v>
      </c>
      <c r="E75" s="23">
        <f>SUM(E71:E74)</f>
        <v>148.39999999999998</v>
      </c>
      <c r="F75" s="23">
        <f t="shared" ref="F75:G75" si="34">SUM(F71:F74)</f>
        <v>0</v>
      </c>
      <c r="G75" s="23">
        <f t="shared" si="34"/>
        <v>66.2</v>
      </c>
      <c r="H75" s="24">
        <f t="shared" si="31"/>
        <v>0</v>
      </c>
      <c r="I75" s="24">
        <f t="shared" ref="I75:K75" si="35">SUM(I71:I74)</f>
        <v>0</v>
      </c>
      <c r="J75" s="24">
        <f t="shared" si="35"/>
        <v>0</v>
      </c>
      <c r="K75" s="24">
        <f t="shared" si="35"/>
        <v>0</v>
      </c>
      <c r="L75" s="21">
        <f t="shared" si="32"/>
        <v>214.59999999999997</v>
      </c>
      <c r="M75" s="21">
        <f t="shared" ref="M75:O75" si="36">SUM(M71:M74)</f>
        <v>148.39999999999998</v>
      </c>
      <c r="N75" s="21">
        <f t="shared" si="36"/>
        <v>0</v>
      </c>
      <c r="O75" s="21">
        <f t="shared" si="36"/>
        <v>66.2</v>
      </c>
    </row>
    <row r="76" spans="1:17" ht="18" customHeight="1" x14ac:dyDescent="0.25">
      <c r="A76" s="32" t="s">
        <v>122</v>
      </c>
      <c r="B76" s="632" t="s">
        <v>488</v>
      </c>
      <c r="C76" s="601"/>
      <c r="D76" s="601"/>
      <c r="E76" s="601"/>
      <c r="F76" s="601"/>
      <c r="G76" s="601"/>
      <c r="H76" s="601"/>
      <c r="I76" s="601"/>
      <c r="J76" s="601"/>
      <c r="K76" s="601"/>
      <c r="L76" s="601"/>
      <c r="M76" s="601"/>
      <c r="N76" s="601"/>
      <c r="O76" s="602"/>
    </row>
    <row r="77" spans="1:17" ht="15.75" customHeight="1" x14ac:dyDescent="0.25">
      <c r="A77" s="32" t="s">
        <v>123</v>
      </c>
      <c r="B77" s="516" t="s">
        <v>6</v>
      </c>
      <c r="C77" s="517"/>
      <c r="D77" s="517"/>
      <c r="E77" s="517"/>
      <c r="F77" s="517"/>
      <c r="G77" s="517"/>
      <c r="H77" s="517"/>
      <c r="I77" s="517"/>
      <c r="J77" s="517"/>
      <c r="K77" s="517"/>
      <c r="L77" s="517"/>
      <c r="M77" s="517"/>
      <c r="N77" s="517"/>
      <c r="O77" s="518"/>
    </row>
    <row r="78" spans="1:17" ht="15" customHeight="1" x14ac:dyDescent="0.25">
      <c r="A78" s="32" t="s">
        <v>124</v>
      </c>
      <c r="B78" s="35" t="s">
        <v>12</v>
      </c>
      <c r="C78" s="15" t="s">
        <v>9</v>
      </c>
      <c r="D78" s="16">
        <f t="shared" ref="D78:D80" si="37">E78+G78</f>
        <v>0.2</v>
      </c>
      <c r="E78" s="16">
        <v>0.2</v>
      </c>
      <c r="F78" s="16"/>
      <c r="G78" s="16"/>
      <c r="H78" s="10">
        <f t="shared" ref="H78:H81" si="38">I78+K78</f>
        <v>0</v>
      </c>
      <c r="I78" s="10"/>
      <c r="J78" s="10"/>
      <c r="K78" s="10"/>
      <c r="L78" s="12">
        <f t="shared" ref="L78:L81" si="39">M78+O78</f>
        <v>0.2</v>
      </c>
      <c r="M78" s="12">
        <f t="shared" ref="M78:O80" si="40">E78+I78</f>
        <v>0.2</v>
      </c>
      <c r="N78" s="12">
        <f t="shared" si="40"/>
        <v>0</v>
      </c>
      <c r="O78" s="12">
        <f t="shared" si="40"/>
        <v>0</v>
      </c>
    </row>
    <row r="79" spans="1:17" ht="15" hidden="1" customHeight="1" x14ac:dyDescent="0.25">
      <c r="A79" s="32" t="s">
        <v>127</v>
      </c>
      <c r="B79" s="35" t="s">
        <v>13</v>
      </c>
      <c r="C79" s="15" t="s">
        <v>9</v>
      </c>
      <c r="D79" s="16">
        <f t="shared" si="37"/>
        <v>0</v>
      </c>
      <c r="E79" s="16"/>
      <c r="F79" s="16"/>
      <c r="G79" s="16"/>
      <c r="H79" s="10">
        <f t="shared" si="38"/>
        <v>0</v>
      </c>
      <c r="I79" s="10"/>
      <c r="J79" s="10"/>
      <c r="K79" s="10"/>
      <c r="L79" s="12">
        <f t="shared" si="39"/>
        <v>0</v>
      </c>
      <c r="M79" s="12">
        <f t="shared" si="40"/>
        <v>0</v>
      </c>
      <c r="N79" s="12">
        <f t="shared" si="40"/>
        <v>0</v>
      </c>
      <c r="O79" s="12">
        <f t="shared" si="40"/>
        <v>0</v>
      </c>
    </row>
    <row r="80" spans="1:17" ht="15" customHeight="1" x14ac:dyDescent="0.25">
      <c r="A80" s="32" t="s">
        <v>125</v>
      </c>
      <c r="B80" s="12" t="s">
        <v>170</v>
      </c>
      <c r="C80" s="382" t="s">
        <v>21</v>
      </c>
      <c r="D80" s="16">
        <f t="shared" si="37"/>
        <v>0.1</v>
      </c>
      <c r="E80" s="16">
        <v>0.1</v>
      </c>
      <c r="F80" s="16"/>
      <c r="G80" s="16"/>
      <c r="H80" s="10">
        <f t="shared" si="38"/>
        <v>0</v>
      </c>
      <c r="I80" s="10"/>
      <c r="J80" s="10"/>
      <c r="K80" s="10"/>
      <c r="L80" s="12">
        <f t="shared" si="39"/>
        <v>0.1</v>
      </c>
      <c r="M80" s="12">
        <f t="shared" si="40"/>
        <v>0.1</v>
      </c>
      <c r="N80" s="12">
        <f t="shared" si="40"/>
        <v>0</v>
      </c>
      <c r="O80" s="12">
        <f t="shared" si="40"/>
        <v>0</v>
      </c>
    </row>
    <row r="81" spans="1:15" ht="15" customHeight="1" x14ac:dyDescent="0.25">
      <c r="A81" s="408" t="s">
        <v>126</v>
      </c>
      <c r="B81" s="21" t="s">
        <v>174</v>
      </c>
      <c r="C81" s="28"/>
      <c r="D81" s="231">
        <f>E81+G81</f>
        <v>0.30000000000000004</v>
      </c>
      <c r="E81" s="23">
        <f>SUM(E78:E80)</f>
        <v>0.30000000000000004</v>
      </c>
      <c r="F81" s="23">
        <f t="shared" ref="F81:G81" si="41">SUM(F78:F80)</f>
        <v>0</v>
      </c>
      <c r="G81" s="23">
        <f t="shared" si="41"/>
        <v>0</v>
      </c>
      <c r="H81" s="24">
        <f t="shared" si="38"/>
        <v>0</v>
      </c>
      <c r="I81" s="24">
        <f t="shared" ref="I81:K81" si="42">SUM(I78:I80)</f>
        <v>0</v>
      </c>
      <c r="J81" s="24">
        <f t="shared" si="42"/>
        <v>0</v>
      </c>
      <c r="K81" s="24">
        <f t="shared" si="42"/>
        <v>0</v>
      </c>
      <c r="L81" s="21">
        <f t="shared" si="39"/>
        <v>0.30000000000000004</v>
      </c>
      <c r="M81" s="21">
        <f t="shared" ref="M81:O81" si="43">SUM(M78:M80)</f>
        <v>0.30000000000000004</v>
      </c>
      <c r="N81" s="21">
        <f t="shared" si="43"/>
        <v>0</v>
      </c>
      <c r="O81" s="21">
        <f t="shared" si="43"/>
        <v>0</v>
      </c>
    </row>
    <row r="82" spans="1:15" ht="18.75" customHeight="1" x14ac:dyDescent="0.25">
      <c r="A82" s="32" t="s">
        <v>127</v>
      </c>
      <c r="B82" s="516" t="s">
        <v>59</v>
      </c>
      <c r="C82" s="517"/>
      <c r="D82" s="517"/>
      <c r="E82" s="517"/>
      <c r="F82" s="517"/>
      <c r="G82" s="517"/>
      <c r="H82" s="517"/>
      <c r="I82" s="517"/>
      <c r="J82" s="517"/>
      <c r="K82" s="517"/>
      <c r="L82" s="517"/>
      <c r="M82" s="517"/>
      <c r="N82" s="517"/>
      <c r="O82" s="518"/>
    </row>
    <row r="83" spans="1:15" ht="15" customHeight="1" x14ac:dyDescent="0.25">
      <c r="A83" s="32" t="s">
        <v>128</v>
      </c>
      <c r="B83" s="35" t="s">
        <v>12</v>
      </c>
      <c r="C83" s="15" t="s">
        <v>22</v>
      </c>
      <c r="D83" s="16">
        <f t="shared" ref="D83:D85" si="44">E83+G83</f>
        <v>0.1</v>
      </c>
      <c r="E83" s="16">
        <v>0.1</v>
      </c>
      <c r="F83" s="16"/>
      <c r="G83" s="16"/>
      <c r="H83" s="10">
        <f t="shared" ref="H83:H86" si="45">I83+K83</f>
        <v>0</v>
      </c>
      <c r="I83" s="10"/>
      <c r="J83" s="10"/>
      <c r="K83" s="10"/>
      <c r="L83" s="12">
        <f t="shared" ref="L83:L86" si="46">M83+O83</f>
        <v>0.1</v>
      </c>
      <c r="M83" s="12">
        <f t="shared" ref="M83:O85" si="47">E83+I83</f>
        <v>0.1</v>
      </c>
      <c r="N83" s="12">
        <f t="shared" si="47"/>
        <v>0</v>
      </c>
      <c r="O83" s="12">
        <f t="shared" si="47"/>
        <v>0</v>
      </c>
    </row>
    <row r="84" spans="1:15" ht="15" hidden="1" customHeight="1" x14ac:dyDescent="0.25">
      <c r="A84" s="32" t="s">
        <v>131</v>
      </c>
      <c r="B84" s="35" t="s">
        <v>13</v>
      </c>
      <c r="C84" s="15" t="s">
        <v>9</v>
      </c>
      <c r="D84" s="16">
        <f t="shared" si="44"/>
        <v>0</v>
      </c>
      <c r="E84" s="16"/>
      <c r="F84" s="16"/>
      <c r="G84" s="16"/>
      <c r="H84" s="10">
        <f t="shared" si="45"/>
        <v>0</v>
      </c>
      <c r="I84" s="10"/>
      <c r="J84" s="10"/>
      <c r="K84" s="10"/>
      <c r="L84" s="12">
        <f t="shared" si="46"/>
        <v>0</v>
      </c>
      <c r="M84" s="12">
        <f t="shared" si="47"/>
        <v>0</v>
      </c>
      <c r="N84" s="12">
        <f t="shared" si="47"/>
        <v>0</v>
      </c>
      <c r="O84" s="12">
        <f t="shared" si="47"/>
        <v>0</v>
      </c>
    </row>
    <row r="85" spans="1:15" ht="15" customHeight="1" x14ac:dyDescent="0.25">
      <c r="A85" s="32" t="s">
        <v>129</v>
      </c>
      <c r="B85" s="12" t="s">
        <v>15</v>
      </c>
      <c r="C85" s="15" t="s">
        <v>22</v>
      </c>
      <c r="D85" s="16">
        <f t="shared" si="44"/>
        <v>0.1</v>
      </c>
      <c r="E85" s="16">
        <v>0.1</v>
      </c>
      <c r="F85" s="16"/>
      <c r="G85" s="16"/>
      <c r="H85" s="10">
        <f t="shared" si="45"/>
        <v>0</v>
      </c>
      <c r="I85" s="10"/>
      <c r="J85" s="10"/>
      <c r="K85" s="10"/>
      <c r="L85" s="12">
        <f t="shared" si="46"/>
        <v>0.1</v>
      </c>
      <c r="M85" s="12">
        <f t="shared" si="47"/>
        <v>0.1</v>
      </c>
      <c r="N85" s="12">
        <f t="shared" si="47"/>
        <v>0</v>
      </c>
      <c r="O85" s="12">
        <f t="shared" si="47"/>
        <v>0</v>
      </c>
    </row>
    <row r="86" spans="1:15" ht="15" customHeight="1" x14ac:dyDescent="0.25">
      <c r="A86" s="408" t="s">
        <v>130</v>
      </c>
      <c r="B86" s="21" t="s">
        <v>175</v>
      </c>
      <c r="C86" s="28"/>
      <c r="D86" s="231">
        <f>E86+G86</f>
        <v>0.2</v>
      </c>
      <c r="E86" s="23">
        <f>SUM(E83:E85)</f>
        <v>0.2</v>
      </c>
      <c r="F86" s="23">
        <f t="shared" ref="F86:G86" si="48">SUM(F83:F85)</f>
        <v>0</v>
      </c>
      <c r="G86" s="23">
        <f t="shared" si="48"/>
        <v>0</v>
      </c>
      <c r="H86" s="24">
        <f t="shared" si="45"/>
        <v>0</v>
      </c>
      <c r="I86" s="24">
        <f t="shared" ref="I86:K86" si="49">SUM(I83:I85)</f>
        <v>0</v>
      </c>
      <c r="J86" s="24">
        <f t="shared" si="49"/>
        <v>0</v>
      </c>
      <c r="K86" s="24">
        <f t="shared" si="49"/>
        <v>0</v>
      </c>
      <c r="L86" s="21">
        <f t="shared" si="46"/>
        <v>0.2</v>
      </c>
      <c r="M86" s="21">
        <f t="shared" ref="M86:O86" si="50">SUM(M83:M85)</f>
        <v>0.2</v>
      </c>
      <c r="N86" s="21">
        <f t="shared" si="50"/>
        <v>0</v>
      </c>
      <c r="O86" s="21">
        <f t="shared" si="50"/>
        <v>0</v>
      </c>
    </row>
    <row r="87" spans="1:15" ht="15.95" customHeight="1" x14ac:dyDescent="0.25">
      <c r="A87" s="32" t="s">
        <v>131</v>
      </c>
      <c r="B87" s="516" t="s">
        <v>63</v>
      </c>
      <c r="C87" s="517"/>
      <c r="D87" s="517"/>
      <c r="E87" s="517"/>
      <c r="F87" s="517"/>
      <c r="G87" s="517"/>
      <c r="H87" s="517"/>
      <c r="I87" s="517"/>
      <c r="J87" s="517"/>
      <c r="K87" s="517"/>
      <c r="L87" s="517"/>
      <c r="M87" s="517"/>
      <c r="N87" s="517"/>
      <c r="O87" s="517"/>
    </row>
    <row r="88" spans="1:15" ht="15" customHeight="1" x14ac:dyDescent="0.25">
      <c r="A88" s="32" t="s">
        <v>132</v>
      </c>
      <c r="B88" s="35" t="s">
        <v>20</v>
      </c>
      <c r="C88" s="15" t="s">
        <v>32</v>
      </c>
      <c r="D88" s="16">
        <f>E88+G88</f>
        <v>1.7</v>
      </c>
      <c r="E88" s="16"/>
      <c r="F88" s="16"/>
      <c r="G88" s="16">
        <v>1.7</v>
      </c>
      <c r="H88" s="10">
        <f t="shared" ref="H88:H89" si="51">I88+K88</f>
        <v>0</v>
      </c>
      <c r="I88" s="10"/>
      <c r="J88" s="10"/>
      <c r="K88" s="10"/>
      <c r="L88" s="12">
        <f t="shared" ref="L88:L89" si="52">M88+O88</f>
        <v>1.7</v>
      </c>
      <c r="M88" s="12">
        <f t="shared" ref="M88:O88" si="53">E88+I88</f>
        <v>0</v>
      </c>
      <c r="N88" s="12">
        <f t="shared" si="53"/>
        <v>0</v>
      </c>
      <c r="O88" s="12">
        <f t="shared" si="53"/>
        <v>1.7</v>
      </c>
    </row>
    <row r="89" spans="1:15" ht="15.95" customHeight="1" x14ac:dyDescent="0.25">
      <c r="A89" s="408" t="s">
        <v>163</v>
      </c>
      <c r="B89" s="44" t="s">
        <v>176</v>
      </c>
      <c r="C89" s="73"/>
      <c r="D89" s="231">
        <f>E89+G89</f>
        <v>1.7</v>
      </c>
      <c r="E89" s="23">
        <f>E88</f>
        <v>0</v>
      </c>
      <c r="F89" s="23">
        <f t="shared" ref="F89:G89" si="54">F88</f>
        <v>0</v>
      </c>
      <c r="G89" s="23">
        <f t="shared" si="54"/>
        <v>1.7</v>
      </c>
      <c r="H89" s="24">
        <f t="shared" si="51"/>
        <v>0</v>
      </c>
      <c r="I89" s="24">
        <f t="shared" ref="I89:K89" si="55">I88</f>
        <v>0</v>
      </c>
      <c r="J89" s="24">
        <f t="shared" si="55"/>
        <v>0</v>
      </c>
      <c r="K89" s="24">
        <f t="shared" si="55"/>
        <v>0</v>
      </c>
      <c r="L89" s="21">
        <f t="shared" si="52"/>
        <v>1.7</v>
      </c>
      <c r="M89" s="21">
        <f t="shared" ref="M89:O89" si="56">M88</f>
        <v>0</v>
      </c>
      <c r="N89" s="21">
        <f t="shared" si="56"/>
        <v>0</v>
      </c>
      <c r="O89" s="21">
        <f t="shared" si="56"/>
        <v>1.7</v>
      </c>
    </row>
    <row r="90" spans="1:15" ht="15.95" customHeight="1" x14ac:dyDescent="0.25">
      <c r="A90" s="32" t="s">
        <v>133</v>
      </c>
      <c r="B90" s="516" t="s">
        <v>171</v>
      </c>
      <c r="C90" s="517"/>
      <c r="D90" s="517"/>
      <c r="E90" s="517"/>
      <c r="F90" s="517"/>
      <c r="G90" s="517"/>
      <c r="H90" s="517"/>
      <c r="I90" s="517"/>
      <c r="J90" s="517"/>
      <c r="K90" s="517"/>
      <c r="L90" s="517"/>
      <c r="M90" s="517"/>
      <c r="N90" s="517"/>
      <c r="O90" s="518"/>
    </row>
    <row r="91" spans="1:15" ht="15" customHeight="1" x14ac:dyDescent="0.25">
      <c r="A91" s="32" t="s">
        <v>134</v>
      </c>
      <c r="B91" s="29" t="s">
        <v>416</v>
      </c>
      <c r="C91" s="30" t="s">
        <v>51</v>
      </c>
      <c r="D91" s="16">
        <f t="shared" ref="D91:D110" si="57">E91+G91</f>
        <v>0.1</v>
      </c>
      <c r="E91" s="16">
        <v>0.1</v>
      </c>
      <c r="F91" s="16"/>
      <c r="G91" s="16"/>
      <c r="H91" s="10">
        <f t="shared" ref="H91:H119" si="58">I91+K91</f>
        <v>0</v>
      </c>
      <c r="I91" s="10"/>
      <c r="J91" s="10"/>
      <c r="K91" s="10"/>
      <c r="L91" s="12">
        <f t="shared" ref="L91:L119" si="59">M91+O91</f>
        <v>0.1</v>
      </c>
      <c r="M91" s="12">
        <f t="shared" ref="M91:O106" si="60">E91+I91</f>
        <v>0.1</v>
      </c>
      <c r="N91" s="12">
        <f t="shared" si="60"/>
        <v>0</v>
      </c>
      <c r="O91" s="12">
        <f t="shared" si="60"/>
        <v>0</v>
      </c>
    </row>
    <row r="92" spans="1:15" ht="15" customHeight="1" x14ac:dyDescent="0.25">
      <c r="A92" s="32" t="s">
        <v>135</v>
      </c>
      <c r="B92" s="12" t="s">
        <v>152</v>
      </c>
      <c r="C92" s="30" t="s">
        <v>51</v>
      </c>
      <c r="D92" s="16">
        <f t="shared" si="57"/>
        <v>0.3</v>
      </c>
      <c r="E92" s="16">
        <v>0.3</v>
      </c>
      <c r="F92" s="16"/>
      <c r="G92" s="16"/>
      <c r="H92" s="10">
        <f t="shared" si="58"/>
        <v>0</v>
      </c>
      <c r="I92" s="10"/>
      <c r="J92" s="10"/>
      <c r="K92" s="10"/>
      <c r="L92" s="12">
        <f t="shared" si="59"/>
        <v>0.3</v>
      </c>
      <c r="M92" s="12">
        <f t="shared" si="60"/>
        <v>0.3</v>
      </c>
      <c r="N92" s="12">
        <f t="shared" si="60"/>
        <v>0</v>
      </c>
      <c r="O92" s="12">
        <f t="shared" si="60"/>
        <v>0</v>
      </c>
    </row>
    <row r="93" spans="1:15" ht="15" customHeight="1" x14ac:dyDescent="0.25">
      <c r="A93" s="32" t="s">
        <v>136</v>
      </c>
      <c r="B93" s="29" t="s">
        <v>417</v>
      </c>
      <c r="C93" s="15" t="s">
        <v>51</v>
      </c>
      <c r="D93" s="16">
        <f t="shared" si="57"/>
        <v>0.6</v>
      </c>
      <c r="E93" s="16">
        <v>0.6</v>
      </c>
      <c r="F93" s="16"/>
      <c r="G93" s="16"/>
      <c r="H93" s="10">
        <f t="shared" si="58"/>
        <v>0</v>
      </c>
      <c r="I93" s="10"/>
      <c r="J93" s="10"/>
      <c r="K93" s="10"/>
      <c r="L93" s="12">
        <f t="shared" si="59"/>
        <v>0.6</v>
      </c>
      <c r="M93" s="12">
        <f t="shared" si="60"/>
        <v>0.6</v>
      </c>
      <c r="N93" s="12">
        <f t="shared" si="60"/>
        <v>0</v>
      </c>
      <c r="O93" s="12">
        <f t="shared" si="60"/>
        <v>0</v>
      </c>
    </row>
    <row r="94" spans="1:15" ht="15" customHeight="1" x14ac:dyDescent="0.25">
      <c r="A94" s="32" t="s">
        <v>137</v>
      </c>
      <c r="B94" s="29" t="s">
        <v>418</v>
      </c>
      <c r="C94" s="15" t="s">
        <v>51</v>
      </c>
      <c r="D94" s="16">
        <f t="shared" si="57"/>
        <v>0.3</v>
      </c>
      <c r="E94" s="16">
        <v>0.3</v>
      </c>
      <c r="F94" s="16"/>
      <c r="G94" s="16"/>
      <c r="H94" s="10">
        <f t="shared" si="58"/>
        <v>0</v>
      </c>
      <c r="I94" s="10"/>
      <c r="J94" s="10"/>
      <c r="K94" s="10"/>
      <c r="L94" s="12">
        <f t="shared" si="59"/>
        <v>0.3</v>
      </c>
      <c r="M94" s="12">
        <f t="shared" si="60"/>
        <v>0.3</v>
      </c>
      <c r="N94" s="12">
        <f t="shared" si="60"/>
        <v>0</v>
      </c>
      <c r="O94" s="12">
        <f t="shared" si="60"/>
        <v>0</v>
      </c>
    </row>
    <row r="95" spans="1:15" ht="15" customHeight="1" x14ac:dyDescent="0.25">
      <c r="A95" s="32" t="s">
        <v>138</v>
      </c>
      <c r="B95" s="33" t="s">
        <v>42</v>
      </c>
      <c r="C95" s="77" t="s">
        <v>51</v>
      </c>
      <c r="D95" s="16">
        <f t="shared" si="57"/>
        <v>0.2</v>
      </c>
      <c r="E95" s="16">
        <v>0.2</v>
      </c>
      <c r="F95" s="16"/>
      <c r="G95" s="16"/>
      <c r="H95" s="10">
        <f t="shared" si="58"/>
        <v>0</v>
      </c>
      <c r="I95" s="10"/>
      <c r="J95" s="10"/>
      <c r="K95" s="10"/>
      <c r="L95" s="12">
        <f t="shared" si="59"/>
        <v>0.2</v>
      </c>
      <c r="M95" s="12">
        <f t="shared" si="60"/>
        <v>0.2</v>
      </c>
      <c r="N95" s="12">
        <f t="shared" si="60"/>
        <v>0</v>
      </c>
      <c r="O95" s="12">
        <f t="shared" si="60"/>
        <v>0</v>
      </c>
    </row>
    <row r="96" spans="1:15" ht="15" customHeight="1" x14ac:dyDescent="0.25">
      <c r="A96" s="32" t="s">
        <v>139</v>
      </c>
      <c r="B96" s="34" t="s">
        <v>393</v>
      </c>
      <c r="C96" s="77" t="s">
        <v>51</v>
      </c>
      <c r="D96" s="16">
        <f>E96+G96</f>
        <v>0.1</v>
      </c>
      <c r="E96" s="16">
        <v>0.1</v>
      </c>
      <c r="F96" s="16"/>
      <c r="G96" s="16"/>
      <c r="H96" s="10">
        <f>I96+K96</f>
        <v>0</v>
      </c>
      <c r="I96" s="10"/>
      <c r="J96" s="10"/>
      <c r="K96" s="10"/>
      <c r="L96" s="12">
        <f>M96+O96</f>
        <v>0.1</v>
      </c>
      <c r="M96" s="12">
        <f>E96+I96</f>
        <v>0.1</v>
      </c>
      <c r="N96" s="12">
        <f>F96+J96</f>
        <v>0</v>
      </c>
      <c r="O96" s="12">
        <f>G96+K96</f>
        <v>0</v>
      </c>
    </row>
    <row r="97" spans="1:15" ht="15" customHeight="1" x14ac:dyDescent="0.25">
      <c r="A97" s="32" t="s">
        <v>164</v>
      </c>
      <c r="B97" s="34" t="s">
        <v>41</v>
      </c>
      <c r="C97" s="77" t="s">
        <v>51</v>
      </c>
      <c r="D97" s="16">
        <f t="shared" si="57"/>
        <v>0.5</v>
      </c>
      <c r="E97" s="16">
        <v>0.5</v>
      </c>
      <c r="F97" s="16"/>
      <c r="G97" s="16"/>
      <c r="H97" s="10">
        <f t="shared" si="58"/>
        <v>0</v>
      </c>
      <c r="I97" s="10"/>
      <c r="J97" s="10"/>
      <c r="K97" s="10"/>
      <c r="L97" s="12">
        <f t="shared" si="59"/>
        <v>0.5</v>
      </c>
      <c r="M97" s="12">
        <f t="shared" si="60"/>
        <v>0.5</v>
      </c>
      <c r="N97" s="12">
        <f t="shared" si="60"/>
        <v>0</v>
      </c>
      <c r="O97" s="12">
        <f t="shared" si="60"/>
        <v>0</v>
      </c>
    </row>
    <row r="98" spans="1:15" ht="15" customHeight="1" x14ac:dyDescent="0.25">
      <c r="A98" s="32" t="s">
        <v>140</v>
      </c>
      <c r="B98" s="29" t="s">
        <v>161</v>
      </c>
      <c r="C98" s="30" t="s">
        <v>51</v>
      </c>
      <c r="D98" s="16">
        <f t="shared" si="57"/>
        <v>0.1</v>
      </c>
      <c r="E98" s="16">
        <v>0.1</v>
      </c>
      <c r="F98" s="16"/>
      <c r="G98" s="16"/>
      <c r="H98" s="10">
        <f t="shared" si="58"/>
        <v>0</v>
      </c>
      <c r="I98" s="10"/>
      <c r="J98" s="10"/>
      <c r="K98" s="10"/>
      <c r="L98" s="12">
        <f t="shared" si="59"/>
        <v>0.1</v>
      </c>
      <c r="M98" s="12">
        <f t="shared" si="60"/>
        <v>0.1</v>
      </c>
      <c r="N98" s="12">
        <f t="shared" si="60"/>
        <v>0</v>
      </c>
      <c r="O98" s="12">
        <f t="shared" si="60"/>
        <v>0</v>
      </c>
    </row>
    <row r="99" spans="1:15" ht="15" customHeight="1" x14ac:dyDescent="0.25">
      <c r="A99" s="32" t="s">
        <v>183</v>
      </c>
      <c r="B99" s="29" t="s">
        <v>153</v>
      </c>
      <c r="C99" s="30" t="s">
        <v>51</v>
      </c>
      <c r="D99" s="16">
        <f t="shared" si="57"/>
        <v>0.4</v>
      </c>
      <c r="E99" s="16">
        <v>0.4</v>
      </c>
      <c r="F99" s="16"/>
      <c r="G99" s="16"/>
      <c r="H99" s="10">
        <f t="shared" si="58"/>
        <v>0</v>
      </c>
      <c r="I99" s="10"/>
      <c r="J99" s="10"/>
      <c r="K99" s="10"/>
      <c r="L99" s="12">
        <f t="shared" si="59"/>
        <v>0.4</v>
      </c>
      <c r="M99" s="12">
        <f t="shared" si="60"/>
        <v>0.4</v>
      </c>
      <c r="N99" s="12">
        <f t="shared" si="60"/>
        <v>0</v>
      </c>
      <c r="O99" s="12">
        <f t="shared" si="60"/>
        <v>0</v>
      </c>
    </row>
    <row r="100" spans="1:15" ht="15" customHeight="1" x14ac:dyDescent="0.25">
      <c r="A100" s="32" t="s">
        <v>184</v>
      </c>
      <c r="B100" s="29" t="s">
        <v>34</v>
      </c>
      <c r="C100" s="30" t="s">
        <v>51</v>
      </c>
      <c r="D100" s="16">
        <f t="shared" si="57"/>
        <v>0.4</v>
      </c>
      <c r="E100" s="16">
        <v>0.4</v>
      </c>
      <c r="F100" s="16"/>
      <c r="G100" s="16"/>
      <c r="H100" s="10">
        <f t="shared" si="58"/>
        <v>0</v>
      </c>
      <c r="I100" s="10"/>
      <c r="J100" s="10"/>
      <c r="K100" s="10"/>
      <c r="L100" s="12">
        <f t="shared" si="59"/>
        <v>0.4</v>
      </c>
      <c r="M100" s="12">
        <f t="shared" si="60"/>
        <v>0.4</v>
      </c>
      <c r="N100" s="12">
        <f t="shared" si="60"/>
        <v>0</v>
      </c>
      <c r="O100" s="12">
        <f t="shared" si="60"/>
        <v>0</v>
      </c>
    </row>
    <row r="101" spans="1:15" ht="15" customHeight="1" x14ac:dyDescent="0.25">
      <c r="A101" s="32" t="s">
        <v>185</v>
      </c>
      <c r="B101" s="29" t="s">
        <v>36</v>
      </c>
      <c r="C101" s="30" t="s">
        <v>51</v>
      </c>
      <c r="D101" s="16">
        <f t="shared" si="57"/>
        <v>0.1</v>
      </c>
      <c r="E101" s="16">
        <v>0.1</v>
      </c>
      <c r="F101" s="16"/>
      <c r="G101" s="16"/>
      <c r="H101" s="10">
        <f t="shared" si="58"/>
        <v>0</v>
      </c>
      <c r="I101" s="10"/>
      <c r="J101" s="10"/>
      <c r="K101" s="10"/>
      <c r="L101" s="12">
        <f t="shared" si="59"/>
        <v>0.1</v>
      </c>
      <c r="M101" s="12">
        <f t="shared" si="60"/>
        <v>0.1</v>
      </c>
      <c r="N101" s="12">
        <f t="shared" si="60"/>
        <v>0</v>
      </c>
      <c r="O101" s="12">
        <f t="shared" si="60"/>
        <v>0</v>
      </c>
    </row>
    <row r="102" spans="1:15" ht="15" customHeight="1" x14ac:dyDescent="0.25">
      <c r="A102" s="32" t="s">
        <v>186</v>
      </c>
      <c r="B102" s="29" t="s">
        <v>38</v>
      </c>
      <c r="C102" s="30" t="s">
        <v>51</v>
      </c>
      <c r="D102" s="16">
        <f t="shared" si="57"/>
        <v>0.2</v>
      </c>
      <c r="E102" s="16">
        <v>0.2</v>
      </c>
      <c r="F102" s="16"/>
      <c r="G102" s="16"/>
      <c r="H102" s="10">
        <f t="shared" si="58"/>
        <v>0</v>
      </c>
      <c r="I102" s="10"/>
      <c r="J102" s="10"/>
      <c r="K102" s="10"/>
      <c r="L102" s="12">
        <f t="shared" si="59"/>
        <v>0.2</v>
      </c>
      <c r="M102" s="12">
        <f t="shared" si="60"/>
        <v>0.2</v>
      </c>
      <c r="N102" s="12">
        <f t="shared" si="60"/>
        <v>0</v>
      </c>
      <c r="O102" s="12">
        <f t="shared" si="60"/>
        <v>0</v>
      </c>
    </row>
    <row r="103" spans="1:15" ht="16.5" customHeight="1" x14ac:dyDescent="0.25">
      <c r="A103" s="32" t="s">
        <v>187</v>
      </c>
      <c r="B103" s="12" t="s">
        <v>37</v>
      </c>
      <c r="C103" s="30" t="s">
        <v>51</v>
      </c>
      <c r="D103" s="16">
        <f t="shared" si="57"/>
        <v>0.9</v>
      </c>
      <c r="E103" s="16">
        <v>0.9</v>
      </c>
      <c r="F103" s="16"/>
      <c r="G103" s="16"/>
      <c r="H103" s="10">
        <f t="shared" si="58"/>
        <v>0</v>
      </c>
      <c r="I103" s="10"/>
      <c r="J103" s="10"/>
      <c r="K103" s="10"/>
      <c r="L103" s="12">
        <f t="shared" si="59"/>
        <v>0.9</v>
      </c>
      <c r="M103" s="12">
        <f t="shared" si="60"/>
        <v>0.9</v>
      </c>
      <c r="N103" s="12">
        <f t="shared" si="60"/>
        <v>0</v>
      </c>
      <c r="O103" s="12">
        <f t="shared" si="60"/>
        <v>0</v>
      </c>
    </row>
    <row r="104" spans="1:15" x14ac:dyDescent="0.25">
      <c r="A104" s="32" t="s">
        <v>188</v>
      </c>
      <c r="B104" s="35" t="s">
        <v>35</v>
      </c>
      <c r="C104" s="15" t="s">
        <v>51</v>
      </c>
      <c r="D104" s="16">
        <f t="shared" si="57"/>
        <v>0.3</v>
      </c>
      <c r="E104" s="16">
        <v>0.3</v>
      </c>
      <c r="F104" s="16"/>
      <c r="G104" s="16"/>
      <c r="H104" s="10">
        <f t="shared" si="58"/>
        <v>0</v>
      </c>
      <c r="I104" s="10"/>
      <c r="J104" s="10"/>
      <c r="K104" s="10"/>
      <c r="L104" s="12">
        <f t="shared" si="59"/>
        <v>0.3</v>
      </c>
      <c r="M104" s="12">
        <f t="shared" si="60"/>
        <v>0.3</v>
      </c>
      <c r="N104" s="12">
        <f t="shared" si="60"/>
        <v>0</v>
      </c>
      <c r="O104" s="12">
        <f t="shared" si="60"/>
        <v>0</v>
      </c>
    </row>
    <row r="105" spans="1:15" ht="15" customHeight="1" x14ac:dyDescent="0.25">
      <c r="A105" s="32" t="s">
        <v>189</v>
      </c>
      <c r="B105" s="36" t="s">
        <v>40</v>
      </c>
      <c r="C105" s="15" t="s">
        <v>51</v>
      </c>
      <c r="D105" s="16">
        <f t="shared" si="57"/>
        <v>0.9</v>
      </c>
      <c r="E105" s="16">
        <v>0.9</v>
      </c>
      <c r="F105" s="16"/>
      <c r="G105" s="16"/>
      <c r="H105" s="10">
        <f t="shared" si="58"/>
        <v>0</v>
      </c>
      <c r="I105" s="10"/>
      <c r="J105" s="10"/>
      <c r="K105" s="10"/>
      <c r="L105" s="12">
        <f t="shared" si="59"/>
        <v>0.9</v>
      </c>
      <c r="M105" s="12">
        <f t="shared" si="60"/>
        <v>0.9</v>
      </c>
      <c r="N105" s="12">
        <f t="shared" si="60"/>
        <v>0</v>
      </c>
      <c r="O105" s="12">
        <f t="shared" si="60"/>
        <v>0</v>
      </c>
    </row>
    <row r="106" spans="1:15" ht="15" customHeight="1" x14ac:dyDescent="0.25">
      <c r="A106" s="32" t="s">
        <v>190</v>
      </c>
      <c r="B106" s="35" t="s">
        <v>49</v>
      </c>
      <c r="C106" s="15" t="s">
        <v>51</v>
      </c>
      <c r="D106" s="16">
        <f t="shared" si="57"/>
        <v>0.3</v>
      </c>
      <c r="E106" s="16">
        <v>0.3</v>
      </c>
      <c r="F106" s="16">
        <v>0.2</v>
      </c>
      <c r="G106" s="16"/>
      <c r="H106" s="10">
        <f t="shared" si="58"/>
        <v>0</v>
      </c>
      <c r="I106" s="10"/>
      <c r="J106" s="10"/>
      <c r="K106" s="10"/>
      <c r="L106" s="12">
        <f t="shared" si="59"/>
        <v>0.3</v>
      </c>
      <c r="M106" s="12">
        <f t="shared" si="60"/>
        <v>0.3</v>
      </c>
      <c r="N106" s="12">
        <f t="shared" si="60"/>
        <v>0.2</v>
      </c>
      <c r="O106" s="12">
        <f t="shared" si="60"/>
        <v>0</v>
      </c>
    </row>
    <row r="107" spans="1:15" ht="15" customHeight="1" x14ac:dyDescent="0.25">
      <c r="A107" s="32" t="s">
        <v>191</v>
      </c>
      <c r="B107" s="35" t="s">
        <v>48</v>
      </c>
      <c r="C107" s="15" t="s">
        <v>51</v>
      </c>
      <c r="D107" s="16">
        <f t="shared" si="57"/>
        <v>7.8</v>
      </c>
      <c r="E107" s="16">
        <v>7.8</v>
      </c>
      <c r="F107" s="16">
        <v>5.6</v>
      </c>
      <c r="G107" s="16"/>
      <c r="H107" s="10">
        <f t="shared" si="58"/>
        <v>0</v>
      </c>
      <c r="I107" s="10"/>
      <c r="J107" s="10"/>
      <c r="K107" s="10"/>
      <c r="L107" s="12">
        <f t="shared" si="59"/>
        <v>7.8</v>
      </c>
      <c r="M107" s="12">
        <f t="shared" ref="M107:O118" si="61">E107+I107</f>
        <v>7.8</v>
      </c>
      <c r="N107" s="12">
        <f t="shared" si="61"/>
        <v>5.6</v>
      </c>
      <c r="O107" s="12">
        <f t="shared" si="61"/>
        <v>0</v>
      </c>
    </row>
    <row r="108" spans="1:15" ht="15" customHeight="1" x14ac:dyDescent="0.25">
      <c r="A108" s="32" t="s">
        <v>192</v>
      </c>
      <c r="B108" s="35" t="s">
        <v>65</v>
      </c>
      <c r="C108" s="15" t="s">
        <v>51</v>
      </c>
      <c r="D108" s="16">
        <f t="shared" si="57"/>
        <v>0.5</v>
      </c>
      <c r="E108" s="16">
        <v>0.5</v>
      </c>
      <c r="F108" s="16"/>
      <c r="G108" s="16"/>
      <c r="H108" s="10">
        <f t="shared" si="58"/>
        <v>0</v>
      </c>
      <c r="I108" s="10"/>
      <c r="J108" s="10"/>
      <c r="K108" s="10"/>
      <c r="L108" s="12">
        <f t="shared" si="59"/>
        <v>0.5</v>
      </c>
      <c r="M108" s="12">
        <f t="shared" si="61"/>
        <v>0.5</v>
      </c>
      <c r="N108" s="12">
        <f t="shared" si="61"/>
        <v>0</v>
      </c>
      <c r="O108" s="12">
        <f t="shared" si="61"/>
        <v>0</v>
      </c>
    </row>
    <row r="109" spans="1:15" ht="15" customHeight="1" x14ac:dyDescent="0.25">
      <c r="A109" s="32" t="s">
        <v>193</v>
      </c>
      <c r="B109" s="35" t="s">
        <v>50</v>
      </c>
      <c r="C109" s="15" t="s">
        <v>51</v>
      </c>
      <c r="D109" s="16">
        <f t="shared" si="57"/>
        <v>1.8</v>
      </c>
      <c r="E109" s="16">
        <v>1.8</v>
      </c>
      <c r="F109" s="16"/>
      <c r="G109" s="16"/>
      <c r="H109" s="10">
        <f t="shared" si="58"/>
        <v>0</v>
      </c>
      <c r="I109" s="10"/>
      <c r="J109" s="10"/>
      <c r="K109" s="10"/>
      <c r="L109" s="12">
        <f t="shared" si="59"/>
        <v>1.8</v>
      </c>
      <c r="M109" s="12">
        <f t="shared" si="61"/>
        <v>1.8</v>
      </c>
      <c r="N109" s="12">
        <f t="shared" si="61"/>
        <v>0</v>
      </c>
      <c r="O109" s="12">
        <f t="shared" si="61"/>
        <v>0</v>
      </c>
    </row>
    <row r="110" spans="1:15" ht="15" customHeight="1" x14ac:dyDescent="0.25">
      <c r="A110" s="32" t="s">
        <v>141</v>
      </c>
      <c r="B110" s="35" t="s">
        <v>167</v>
      </c>
      <c r="C110" s="15" t="s">
        <v>51</v>
      </c>
      <c r="D110" s="16">
        <f t="shared" si="57"/>
        <v>0.3</v>
      </c>
      <c r="E110" s="16">
        <v>0.3</v>
      </c>
      <c r="F110" s="16"/>
      <c r="G110" s="16"/>
      <c r="H110" s="10">
        <f t="shared" si="58"/>
        <v>0</v>
      </c>
      <c r="I110" s="10"/>
      <c r="J110" s="10"/>
      <c r="K110" s="10"/>
      <c r="L110" s="12">
        <f t="shared" si="59"/>
        <v>0.3</v>
      </c>
      <c r="M110" s="12">
        <f t="shared" si="61"/>
        <v>0.3</v>
      </c>
      <c r="N110" s="12">
        <f t="shared" si="61"/>
        <v>0</v>
      </c>
      <c r="O110" s="12">
        <f t="shared" si="61"/>
        <v>0</v>
      </c>
    </row>
    <row r="111" spans="1:15" ht="15.95" customHeight="1" x14ac:dyDescent="0.25">
      <c r="A111" s="408" t="s">
        <v>142</v>
      </c>
      <c r="B111" s="21" t="s">
        <v>177</v>
      </c>
      <c r="C111" s="25"/>
      <c r="D111" s="231">
        <f>E111+G111</f>
        <v>16.100000000000001</v>
      </c>
      <c r="E111" s="23">
        <f>SUM(E91:E110)</f>
        <v>16.100000000000001</v>
      </c>
      <c r="F111" s="23">
        <f>SUM(F91:F110)</f>
        <v>5.8</v>
      </c>
      <c r="G111" s="23">
        <f>SUM(G91:G110)</f>
        <v>0</v>
      </c>
      <c r="H111" s="24">
        <f t="shared" si="58"/>
        <v>0</v>
      </c>
      <c r="I111" s="24">
        <f t="shared" ref="I111:K111" si="62">SUM(I91:I110)</f>
        <v>0</v>
      </c>
      <c r="J111" s="24">
        <f t="shared" si="62"/>
        <v>0</v>
      </c>
      <c r="K111" s="24">
        <f t="shared" si="62"/>
        <v>0</v>
      </c>
      <c r="L111" s="21">
        <f t="shared" si="59"/>
        <v>16.100000000000001</v>
      </c>
      <c r="M111" s="21">
        <f t="shared" ref="M111:O111" si="63">SUM(M91:M110)</f>
        <v>16.100000000000001</v>
      </c>
      <c r="N111" s="21">
        <f t="shared" si="63"/>
        <v>5.8</v>
      </c>
      <c r="O111" s="21">
        <f t="shared" si="63"/>
        <v>0</v>
      </c>
    </row>
    <row r="112" spans="1:15" ht="15.95" customHeight="1" x14ac:dyDescent="0.25">
      <c r="A112" s="32" t="s">
        <v>143</v>
      </c>
      <c r="B112" s="516" t="s">
        <v>66</v>
      </c>
      <c r="C112" s="517"/>
      <c r="D112" s="517"/>
      <c r="E112" s="517"/>
      <c r="F112" s="517"/>
      <c r="G112" s="517"/>
      <c r="H112" s="517"/>
      <c r="I112" s="517"/>
      <c r="J112" s="517"/>
      <c r="K112" s="517"/>
      <c r="L112" s="517"/>
      <c r="M112" s="517"/>
      <c r="N112" s="517"/>
      <c r="O112" s="517"/>
    </row>
    <row r="113" spans="1:15" ht="15" customHeight="1" x14ac:dyDescent="0.25">
      <c r="A113" s="38" t="s">
        <v>144</v>
      </c>
      <c r="B113" s="29" t="s">
        <v>57</v>
      </c>
      <c r="C113" s="39" t="s">
        <v>30</v>
      </c>
      <c r="D113" s="16">
        <f t="shared" ref="D113" si="64">E113+G113</f>
        <v>0.2</v>
      </c>
      <c r="E113" s="16">
        <v>0.2</v>
      </c>
      <c r="F113" s="16"/>
      <c r="G113" s="16"/>
      <c r="H113" s="10">
        <f t="shared" si="58"/>
        <v>0</v>
      </c>
      <c r="I113" s="10"/>
      <c r="J113" s="10"/>
      <c r="K113" s="10"/>
      <c r="L113" s="12">
        <f t="shared" si="59"/>
        <v>0.2</v>
      </c>
      <c r="M113" s="12">
        <f t="shared" si="61"/>
        <v>0.2</v>
      </c>
      <c r="N113" s="12">
        <f t="shared" si="61"/>
        <v>0</v>
      </c>
      <c r="O113" s="12">
        <f t="shared" si="61"/>
        <v>0</v>
      </c>
    </row>
    <row r="114" spans="1:15" ht="15.95" customHeight="1" x14ac:dyDescent="0.25">
      <c r="A114" s="406" t="s">
        <v>145</v>
      </c>
      <c r="B114" s="44" t="s">
        <v>179</v>
      </c>
      <c r="C114" s="78"/>
      <c r="D114" s="231">
        <f>E114+G114</f>
        <v>0.2</v>
      </c>
      <c r="E114" s="23">
        <f>SUM(E113:E113)</f>
        <v>0.2</v>
      </c>
      <c r="F114" s="23">
        <f>SUM(F113:F113)</f>
        <v>0</v>
      </c>
      <c r="G114" s="23">
        <f>SUM(G113:G113)</f>
        <v>0</v>
      </c>
      <c r="H114" s="24">
        <f t="shared" si="58"/>
        <v>0</v>
      </c>
      <c r="I114" s="24">
        <f t="shared" ref="I114:K114" si="65">SUM(I113:I113)</f>
        <v>0</v>
      </c>
      <c r="J114" s="24">
        <f t="shared" si="65"/>
        <v>0</v>
      </c>
      <c r="K114" s="24">
        <f t="shared" si="65"/>
        <v>0</v>
      </c>
      <c r="L114" s="21">
        <f t="shared" si="59"/>
        <v>0.2</v>
      </c>
      <c r="M114" s="21">
        <f t="shared" ref="M114:O114" si="66">SUM(M113:M113)</f>
        <v>0.2</v>
      </c>
      <c r="N114" s="21">
        <f t="shared" si="66"/>
        <v>0</v>
      </c>
      <c r="O114" s="21">
        <f t="shared" si="66"/>
        <v>0</v>
      </c>
    </row>
    <row r="115" spans="1:15" ht="15.95" customHeight="1" x14ac:dyDescent="0.25">
      <c r="A115" s="32" t="s">
        <v>146</v>
      </c>
      <c r="B115" s="516" t="s">
        <v>68</v>
      </c>
      <c r="C115" s="517"/>
      <c r="D115" s="517"/>
      <c r="E115" s="517"/>
      <c r="F115" s="517"/>
      <c r="G115" s="517"/>
      <c r="H115" s="517"/>
      <c r="I115" s="517"/>
      <c r="J115" s="517"/>
      <c r="K115" s="517"/>
      <c r="L115" s="517"/>
      <c r="M115" s="517"/>
      <c r="N115" s="517"/>
      <c r="O115" s="518"/>
    </row>
    <row r="116" spans="1:15" ht="15" customHeight="1" x14ac:dyDescent="0.25">
      <c r="A116" s="32" t="s">
        <v>147</v>
      </c>
      <c r="B116" s="11" t="s">
        <v>52</v>
      </c>
      <c r="C116" s="7" t="s">
        <v>24</v>
      </c>
      <c r="D116" s="8">
        <f>E116+G116</f>
        <v>0.1</v>
      </c>
      <c r="E116" s="42">
        <v>0.1</v>
      </c>
      <c r="F116" s="42"/>
      <c r="G116" s="42"/>
      <c r="H116" s="9">
        <f t="shared" si="58"/>
        <v>0</v>
      </c>
      <c r="I116" s="9"/>
      <c r="J116" s="9"/>
      <c r="K116" s="9"/>
      <c r="L116" s="11">
        <f t="shared" si="59"/>
        <v>0.1</v>
      </c>
      <c r="M116" s="11">
        <f t="shared" si="61"/>
        <v>0.1</v>
      </c>
      <c r="N116" s="11">
        <f>F116+J116</f>
        <v>0</v>
      </c>
      <c r="O116" s="11">
        <f t="shared" si="61"/>
        <v>0</v>
      </c>
    </row>
    <row r="117" spans="1:15" ht="15" customHeight="1" x14ac:dyDescent="0.25">
      <c r="A117" s="32" t="s">
        <v>148</v>
      </c>
      <c r="B117" s="12" t="s">
        <v>53</v>
      </c>
      <c r="C117" s="15" t="s">
        <v>24</v>
      </c>
      <c r="D117" s="16">
        <f>E117+G117</f>
        <v>0.1</v>
      </c>
      <c r="E117" s="16">
        <v>0.1</v>
      </c>
      <c r="F117" s="16"/>
      <c r="G117" s="16"/>
      <c r="H117" s="10">
        <f t="shared" si="58"/>
        <v>0</v>
      </c>
      <c r="I117" s="10"/>
      <c r="J117" s="10"/>
      <c r="K117" s="10"/>
      <c r="L117" s="12">
        <f t="shared" si="59"/>
        <v>0.1</v>
      </c>
      <c r="M117" s="12">
        <f t="shared" si="61"/>
        <v>0.1</v>
      </c>
      <c r="N117" s="12">
        <f t="shared" si="61"/>
        <v>0</v>
      </c>
      <c r="O117" s="12">
        <f t="shared" si="61"/>
        <v>0</v>
      </c>
    </row>
    <row r="118" spans="1:15" ht="15" customHeight="1" x14ac:dyDescent="0.25">
      <c r="A118" s="38" t="s">
        <v>149</v>
      </c>
      <c r="B118" s="12" t="s">
        <v>167</v>
      </c>
      <c r="C118" s="15" t="s">
        <v>24</v>
      </c>
      <c r="D118" s="16">
        <f>E118+G118</f>
        <v>0.1</v>
      </c>
      <c r="E118" s="43">
        <v>0.1</v>
      </c>
      <c r="F118" s="43"/>
      <c r="G118" s="43"/>
      <c r="H118" s="10">
        <f t="shared" si="58"/>
        <v>0</v>
      </c>
      <c r="I118" s="10"/>
      <c r="J118" s="10"/>
      <c r="K118" s="10"/>
      <c r="L118" s="12">
        <f t="shared" si="59"/>
        <v>0.1</v>
      </c>
      <c r="M118" s="12">
        <f t="shared" si="61"/>
        <v>0.1</v>
      </c>
      <c r="N118" s="12">
        <f t="shared" si="61"/>
        <v>0</v>
      </c>
      <c r="O118" s="12">
        <f t="shared" si="61"/>
        <v>0</v>
      </c>
    </row>
    <row r="119" spans="1:15" ht="15.95" customHeight="1" x14ac:dyDescent="0.25">
      <c r="A119" s="406" t="s">
        <v>150</v>
      </c>
      <c r="B119" s="79" t="s">
        <v>180</v>
      </c>
      <c r="C119" s="80"/>
      <c r="D119" s="231">
        <f>E119+G119</f>
        <v>0.30000000000000004</v>
      </c>
      <c r="E119" s="23">
        <f>SUM(E116:E118)</f>
        <v>0.30000000000000004</v>
      </c>
      <c r="F119" s="23">
        <f>SUM(F116:F118)</f>
        <v>0</v>
      </c>
      <c r="G119" s="23">
        <f>SUM(G116:G118)</f>
        <v>0</v>
      </c>
      <c r="H119" s="10">
        <f t="shared" si="58"/>
        <v>0</v>
      </c>
      <c r="I119" s="24">
        <f t="shared" ref="I119:K119" si="67">SUM(I116:I118)</f>
        <v>0</v>
      </c>
      <c r="J119" s="24">
        <f t="shared" si="67"/>
        <v>0</v>
      </c>
      <c r="K119" s="24">
        <f t="shared" si="67"/>
        <v>0</v>
      </c>
      <c r="L119" s="21">
        <f t="shared" si="59"/>
        <v>0.30000000000000004</v>
      </c>
      <c r="M119" s="21">
        <f t="shared" ref="M119:O119" si="68">SUM(M116:M118)</f>
        <v>0.30000000000000004</v>
      </c>
      <c r="N119" s="21">
        <f t="shared" si="68"/>
        <v>0</v>
      </c>
      <c r="O119" s="21">
        <f t="shared" si="68"/>
        <v>0</v>
      </c>
    </row>
    <row r="120" spans="1:15" ht="18" customHeight="1" x14ac:dyDescent="0.25">
      <c r="A120" s="32" t="s">
        <v>151</v>
      </c>
      <c r="B120" s="633" t="s">
        <v>489</v>
      </c>
      <c r="C120" s="633"/>
      <c r="D120" s="633"/>
      <c r="E120" s="633"/>
      <c r="F120" s="633"/>
      <c r="G120" s="633"/>
      <c r="H120" s="633"/>
      <c r="I120" s="633"/>
      <c r="J120" s="633"/>
      <c r="K120" s="633"/>
      <c r="L120" s="633"/>
      <c r="M120" s="633"/>
      <c r="N120" s="633"/>
      <c r="O120" s="633"/>
    </row>
    <row r="121" spans="1:15" ht="15.75" customHeight="1" x14ac:dyDescent="0.25">
      <c r="A121" s="32" t="s">
        <v>463</v>
      </c>
      <c r="B121" s="516" t="s">
        <v>59</v>
      </c>
      <c r="C121" s="517"/>
      <c r="D121" s="517"/>
      <c r="E121" s="517"/>
      <c r="F121" s="517"/>
      <c r="G121" s="517"/>
      <c r="H121" s="517"/>
      <c r="I121" s="517"/>
      <c r="J121" s="517"/>
      <c r="K121" s="517"/>
      <c r="L121" s="517"/>
      <c r="M121" s="517"/>
      <c r="N121" s="517"/>
      <c r="O121" s="518"/>
    </row>
    <row r="122" spans="1:15" ht="15" customHeight="1" x14ac:dyDescent="0.25">
      <c r="A122" s="32" t="s">
        <v>464</v>
      </c>
      <c r="B122" s="12" t="s">
        <v>20</v>
      </c>
      <c r="C122" s="30" t="s">
        <v>31</v>
      </c>
      <c r="D122" s="16">
        <f t="shared" ref="D122:D123" si="69">E122+G122</f>
        <v>1.6</v>
      </c>
      <c r="E122" s="16">
        <v>1.6</v>
      </c>
      <c r="F122" s="16"/>
      <c r="G122" s="16"/>
      <c r="H122" s="10">
        <f t="shared" ref="H122:H124" si="70">I122+K122</f>
        <v>0</v>
      </c>
      <c r="I122" s="10"/>
      <c r="J122" s="10"/>
      <c r="K122" s="10"/>
      <c r="L122" s="12">
        <f t="shared" ref="L122:L124" si="71">M122+O122</f>
        <v>1.6</v>
      </c>
      <c r="M122" s="12">
        <f t="shared" ref="M122:O123" si="72">E122+I122</f>
        <v>1.6</v>
      </c>
      <c r="N122" s="12">
        <f t="shared" si="72"/>
        <v>0</v>
      </c>
      <c r="O122" s="12">
        <f t="shared" si="72"/>
        <v>0</v>
      </c>
    </row>
    <row r="123" spans="1:15" ht="15" hidden="1" customHeight="1" x14ac:dyDescent="0.25">
      <c r="A123" s="38" t="s">
        <v>467</v>
      </c>
      <c r="B123" s="35" t="s">
        <v>13</v>
      </c>
      <c r="C123" s="15" t="s">
        <v>9</v>
      </c>
      <c r="D123" s="16">
        <f t="shared" si="69"/>
        <v>0</v>
      </c>
      <c r="E123" s="16"/>
      <c r="F123" s="16"/>
      <c r="G123" s="16"/>
      <c r="H123" s="10">
        <f t="shared" si="70"/>
        <v>0</v>
      </c>
      <c r="I123" s="10"/>
      <c r="J123" s="10"/>
      <c r="K123" s="10"/>
      <c r="L123" s="12">
        <f t="shared" si="71"/>
        <v>0</v>
      </c>
      <c r="M123" s="12">
        <f t="shared" si="72"/>
        <v>0</v>
      </c>
      <c r="N123" s="12">
        <f t="shared" si="72"/>
        <v>0</v>
      </c>
      <c r="O123" s="12">
        <f t="shared" si="72"/>
        <v>0</v>
      </c>
    </row>
    <row r="124" spans="1:15" ht="15" customHeight="1" x14ac:dyDescent="0.25">
      <c r="A124" s="408" t="s">
        <v>486</v>
      </c>
      <c r="B124" s="21" t="s">
        <v>175</v>
      </c>
      <c r="C124" s="28"/>
      <c r="D124" s="231">
        <f>E124+G124</f>
        <v>1.6</v>
      </c>
      <c r="E124" s="23">
        <f>SUM(E122:E123)</f>
        <v>1.6</v>
      </c>
      <c r="F124" s="23">
        <f>SUM(F122:F123)</f>
        <v>0</v>
      </c>
      <c r="G124" s="23">
        <f>SUM(G122:G123)</f>
        <v>0</v>
      </c>
      <c r="H124" s="24">
        <f t="shared" si="70"/>
        <v>0</v>
      </c>
      <c r="I124" s="24">
        <f>SUM(I122:I123)</f>
        <v>0</v>
      </c>
      <c r="J124" s="24">
        <f>SUM(J122:J123)</f>
        <v>0</v>
      </c>
      <c r="K124" s="24">
        <f>SUM(K122:K123)</f>
        <v>0</v>
      </c>
      <c r="L124" s="21">
        <f t="shared" si="71"/>
        <v>1.6</v>
      </c>
      <c r="M124" s="21">
        <f>SUM(M122:M123)</f>
        <v>1.6</v>
      </c>
      <c r="N124" s="21">
        <f>SUM(N122:N123)</f>
        <v>0</v>
      </c>
      <c r="O124" s="21">
        <f>SUM(O122:O123)</f>
        <v>0</v>
      </c>
    </row>
    <row r="125" spans="1:15" ht="18" customHeight="1" x14ac:dyDescent="0.25">
      <c r="A125" s="32" t="s">
        <v>466</v>
      </c>
      <c r="B125" s="633" t="s">
        <v>490</v>
      </c>
      <c r="C125" s="633"/>
      <c r="D125" s="633"/>
      <c r="E125" s="633"/>
      <c r="F125" s="633"/>
      <c r="G125" s="633"/>
      <c r="H125" s="633"/>
      <c r="I125" s="633"/>
      <c r="J125" s="633"/>
      <c r="K125" s="633"/>
      <c r="L125" s="633"/>
      <c r="M125" s="633"/>
      <c r="N125" s="633"/>
      <c r="O125" s="633"/>
    </row>
    <row r="126" spans="1:15" ht="15.75" customHeight="1" x14ac:dyDescent="0.25">
      <c r="A126" s="32" t="s">
        <v>467</v>
      </c>
      <c r="B126" s="516" t="s">
        <v>66</v>
      </c>
      <c r="C126" s="517"/>
      <c r="D126" s="517"/>
      <c r="E126" s="517"/>
      <c r="F126" s="517"/>
      <c r="G126" s="517"/>
      <c r="H126" s="517"/>
      <c r="I126" s="517"/>
      <c r="J126" s="517"/>
      <c r="K126" s="517"/>
      <c r="L126" s="517"/>
      <c r="M126" s="517"/>
      <c r="N126" s="517"/>
      <c r="O126" s="517"/>
    </row>
    <row r="127" spans="1:15" ht="15" customHeight="1" x14ac:dyDescent="0.25">
      <c r="A127" s="38" t="s">
        <v>468</v>
      </c>
      <c r="B127" s="12" t="s">
        <v>20</v>
      </c>
      <c r="C127" s="39" t="s">
        <v>30</v>
      </c>
      <c r="D127" s="16">
        <f t="shared" ref="D127:D128" si="73">E127+G127</f>
        <v>92.7</v>
      </c>
      <c r="E127" s="16"/>
      <c r="F127" s="16"/>
      <c r="G127" s="16">
        <v>92.7</v>
      </c>
      <c r="H127" s="10">
        <f t="shared" ref="H127:H129" si="74">I127+K127</f>
        <v>0</v>
      </c>
      <c r="I127" s="10"/>
      <c r="J127" s="10"/>
      <c r="K127" s="10"/>
      <c r="L127" s="12">
        <f t="shared" ref="L127:L129" si="75">M127+O127</f>
        <v>92.7</v>
      </c>
      <c r="M127" s="12">
        <f t="shared" ref="M127:O128" si="76">E127+I127</f>
        <v>0</v>
      </c>
      <c r="N127" s="12">
        <f t="shared" si="76"/>
        <v>0</v>
      </c>
      <c r="O127" s="12">
        <f t="shared" si="76"/>
        <v>92.7</v>
      </c>
    </row>
    <row r="128" spans="1:15" ht="15" hidden="1" customHeight="1" x14ac:dyDescent="0.25">
      <c r="A128" s="38" t="s">
        <v>472</v>
      </c>
      <c r="B128" s="35" t="s">
        <v>13</v>
      </c>
      <c r="C128" s="15" t="s">
        <v>9</v>
      </c>
      <c r="D128" s="16">
        <f t="shared" si="73"/>
        <v>0</v>
      </c>
      <c r="E128" s="16"/>
      <c r="F128" s="16"/>
      <c r="G128" s="16"/>
      <c r="H128" s="10">
        <f t="shared" si="74"/>
        <v>0</v>
      </c>
      <c r="I128" s="10"/>
      <c r="J128" s="10"/>
      <c r="K128" s="10"/>
      <c r="L128" s="12">
        <f t="shared" si="75"/>
        <v>0</v>
      </c>
      <c r="M128" s="12">
        <f t="shared" si="76"/>
        <v>0</v>
      </c>
      <c r="N128" s="12">
        <f t="shared" si="76"/>
        <v>0</v>
      </c>
      <c r="O128" s="12">
        <f t="shared" si="76"/>
        <v>0</v>
      </c>
    </row>
    <row r="129" spans="1:16" ht="15" customHeight="1" x14ac:dyDescent="0.25">
      <c r="A129" s="406" t="s">
        <v>469</v>
      </c>
      <c r="B129" s="21" t="s">
        <v>179</v>
      </c>
      <c r="C129" s="28"/>
      <c r="D129" s="231">
        <f>E129+G129</f>
        <v>92.7</v>
      </c>
      <c r="E129" s="23">
        <f>SUM(E127:E128)</f>
        <v>0</v>
      </c>
      <c r="F129" s="23">
        <f>SUM(F127:F128)</f>
        <v>0</v>
      </c>
      <c r="G129" s="23">
        <f>SUM(G127:G128)</f>
        <v>92.7</v>
      </c>
      <c r="H129" s="24">
        <f t="shared" si="74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75"/>
        <v>92.7</v>
      </c>
      <c r="M129" s="21">
        <f>SUM(M127:M128)</f>
        <v>0</v>
      </c>
      <c r="N129" s="21">
        <f>SUM(N127:N128)</f>
        <v>0</v>
      </c>
      <c r="O129" s="21">
        <f>SUM(O127:O128)</f>
        <v>92.7</v>
      </c>
    </row>
    <row r="130" spans="1:16" ht="15.75" customHeight="1" x14ac:dyDescent="0.25">
      <c r="A130" s="38" t="s">
        <v>487</v>
      </c>
      <c r="B130" s="633" t="s">
        <v>491</v>
      </c>
      <c r="C130" s="633"/>
      <c r="D130" s="633"/>
      <c r="E130" s="633"/>
      <c r="F130" s="633"/>
      <c r="G130" s="633"/>
      <c r="H130" s="633"/>
      <c r="I130" s="633"/>
      <c r="J130" s="633"/>
      <c r="K130" s="633"/>
      <c r="L130" s="633"/>
      <c r="M130" s="633"/>
      <c r="N130" s="633"/>
      <c r="O130" s="633"/>
    </row>
    <row r="131" spans="1:16" ht="15.75" customHeight="1" x14ac:dyDescent="0.25">
      <c r="A131" s="32" t="s">
        <v>470</v>
      </c>
      <c r="B131" s="516" t="s">
        <v>171</v>
      </c>
      <c r="C131" s="517"/>
      <c r="D131" s="517"/>
      <c r="E131" s="517"/>
      <c r="F131" s="517"/>
      <c r="G131" s="517"/>
      <c r="H131" s="517"/>
      <c r="I131" s="517"/>
      <c r="J131" s="517"/>
      <c r="K131" s="517"/>
      <c r="L131" s="517"/>
      <c r="M131" s="517"/>
      <c r="N131" s="517"/>
      <c r="O131" s="518"/>
    </row>
    <row r="132" spans="1:16" ht="15" customHeight="1" x14ac:dyDescent="0.25">
      <c r="A132" s="32" t="s">
        <v>471</v>
      </c>
      <c r="B132" s="12" t="s">
        <v>20</v>
      </c>
      <c r="C132" s="15" t="s">
        <v>51</v>
      </c>
      <c r="D132" s="16">
        <f t="shared" ref="D132:D133" si="77">E132+G132</f>
        <v>1</v>
      </c>
      <c r="E132" s="16">
        <v>1</v>
      </c>
      <c r="F132" s="16">
        <v>0.4</v>
      </c>
      <c r="G132" s="16"/>
      <c r="H132" s="10">
        <f t="shared" ref="H132:H134" si="78">I132+K132</f>
        <v>0</v>
      </c>
      <c r="I132" s="10"/>
      <c r="J132" s="10"/>
      <c r="K132" s="10"/>
      <c r="L132" s="12">
        <f t="shared" ref="L132:L134" si="79">M132+O132</f>
        <v>1</v>
      </c>
      <c r="M132" s="12">
        <f t="shared" ref="M132:O133" si="80">E132+I132</f>
        <v>1</v>
      </c>
      <c r="N132" s="12">
        <f t="shared" si="80"/>
        <v>0.4</v>
      </c>
      <c r="O132" s="12">
        <f t="shared" si="80"/>
        <v>0</v>
      </c>
    </row>
    <row r="133" spans="1:16" ht="15" hidden="1" customHeight="1" x14ac:dyDescent="0.25">
      <c r="A133" s="32" t="s">
        <v>472</v>
      </c>
      <c r="B133" s="35" t="s">
        <v>13</v>
      </c>
      <c r="C133" s="15" t="s">
        <v>9</v>
      </c>
      <c r="D133" s="16">
        <f t="shared" si="77"/>
        <v>0</v>
      </c>
      <c r="E133" s="16"/>
      <c r="F133" s="16"/>
      <c r="G133" s="16"/>
      <c r="H133" s="10">
        <f t="shared" si="78"/>
        <v>0</v>
      </c>
      <c r="I133" s="10"/>
      <c r="J133" s="10"/>
      <c r="K133" s="10"/>
      <c r="L133" s="12">
        <f t="shared" si="79"/>
        <v>0</v>
      </c>
      <c r="M133" s="12">
        <f t="shared" si="80"/>
        <v>0</v>
      </c>
      <c r="N133" s="12">
        <f t="shared" si="80"/>
        <v>0</v>
      </c>
      <c r="O133" s="12">
        <f t="shared" si="80"/>
        <v>0</v>
      </c>
    </row>
    <row r="134" spans="1:16" ht="15" customHeight="1" x14ac:dyDescent="0.25">
      <c r="A134" s="406" t="s">
        <v>472</v>
      </c>
      <c r="B134" s="21" t="s">
        <v>177</v>
      </c>
      <c r="C134" s="28"/>
      <c r="D134" s="231">
        <f>E134+G134</f>
        <v>1</v>
      </c>
      <c r="E134" s="23">
        <f>SUM(E132:E133)</f>
        <v>1</v>
      </c>
      <c r="F134" s="23">
        <f>SUM(F132:F133)</f>
        <v>0.4</v>
      </c>
      <c r="G134" s="23">
        <f>SUM(G132:G133)</f>
        <v>0</v>
      </c>
      <c r="H134" s="24">
        <f t="shared" si="78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79"/>
        <v>1</v>
      </c>
      <c r="M134" s="21">
        <f>SUM(M132:M133)</f>
        <v>1</v>
      </c>
      <c r="N134" s="21">
        <f>SUM(N132:N133)</f>
        <v>0.4</v>
      </c>
      <c r="O134" s="21">
        <f>SUM(O132:O133)</f>
        <v>0</v>
      </c>
    </row>
    <row r="135" spans="1:16" ht="15.95" customHeight="1" x14ac:dyDescent="0.25">
      <c r="A135" s="38" t="s">
        <v>473</v>
      </c>
      <c r="B135" s="633" t="s">
        <v>68</v>
      </c>
      <c r="C135" s="633"/>
      <c r="D135" s="633"/>
      <c r="E135" s="633"/>
      <c r="F135" s="633"/>
      <c r="G135" s="633"/>
      <c r="H135" s="633"/>
      <c r="I135" s="633"/>
      <c r="J135" s="633"/>
      <c r="K135" s="633"/>
      <c r="L135" s="633"/>
      <c r="M135" s="633"/>
      <c r="N135" s="633"/>
      <c r="O135" s="633"/>
    </row>
    <row r="136" spans="1:16" ht="15" customHeight="1" x14ac:dyDescent="0.25">
      <c r="A136" s="38" t="s">
        <v>474</v>
      </c>
      <c r="B136" s="12" t="s">
        <v>20</v>
      </c>
      <c r="C136" s="7" t="s">
        <v>24</v>
      </c>
      <c r="D136" s="8">
        <f>E136+G136</f>
        <v>16</v>
      </c>
      <c r="E136" s="42">
        <v>3.7</v>
      </c>
      <c r="F136" s="42">
        <v>1.1000000000000001</v>
      </c>
      <c r="G136" s="42">
        <v>12.3</v>
      </c>
      <c r="H136" s="9">
        <f t="shared" ref="H136:H138" si="81">I136+K136</f>
        <v>0</v>
      </c>
      <c r="I136" s="9">
        <v>-1.9</v>
      </c>
      <c r="J136" s="9">
        <v>-0.2</v>
      </c>
      <c r="K136" s="9">
        <v>1.9</v>
      </c>
      <c r="L136" s="11">
        <f t="shared" ref="L136:L138" si="82">M136+O136</f>
        <v>16</v>
      </c>
      <c r="M136" s="11">
        <f t="shared" ref="M136:N137" si="83">E136+I136</f>
        <v>1.8000000000000003</v>
      </c>
      <c r="N136" s="11">
        <f>F136+J136</f>
        <v>0.90000000000000013</v>
      </c>
      <c r="O136" s="11">
        <f t="shared" ref="O136:O137" si="84">G136+K136</f>
        <v>14.200000000000001</v>
      </c>
    </row>
    <row r="137" spans="1:16" ht="15" customHeight="1" x14ac:dyDescent="0.25">
      <c r="A137" s="38" t="s">
        <v>475</v>
      </c>
      <c r="B137" s="12" t="s">
        <v>53</v>
      </c>
      <c r="C137" s="15" t="s">
        <v>24</v>
      </c>
      <c r="D137" s="16">
        <f>E137+G137</f>
        <v>43.1</v>
      </c>
      <c r="E137" s="16">
        <v>43.1</v>
      </c>
      <c r="F137" s="16">
        <v>31.4</v>
      </c>
      <c r="G137" s="16"/>
      <c r="H137" s="10">
        <f t="shared" si="81"/>
        <v>0</v>
      </c>
      <c r="I137" s="10"/>
      <c r="J137" s="10"/>
      <c r="K137" s="10"/>
      <c r="L137" s="12">
        <f t="shared" si="82"/>
        <v>43.1</v>
      </c>
      <c r="M137" s="12">
        <f t="shared" si="83"/>
        <v>43.1</v>
      </c>
      <c r="N137" s="12">
        <f t="shared" si="83"/>
        <v>31.4</v>
      </c>
      <c r="O137" s="12">
        <f t="shared" si="84"/>
        <v>0</v>
      </c>
    </row>
    <row r="138" spans="1:16" ht="15.95" customHeight="1" x14ac:dyDescent="0.25">
      <c r="A138" s="406" t="s">
        <v>476</v>
      </c>
      <c r="B138" s="44" t="s">
        <v>180</v>
      </c>
      <c r="C138" s="386"/>
      <c r="D138" s="231">
        <f>E138+G138</f>
        <v>59.100000000000009</v>
      </c>
      <c r="E138" s="23">
        <f>SUM(E136:E137)</f>
        <v>46.800000000000004</v>
      </c>
      <c r="F138" s="23">
        <f>SUM(F136:F137)</f>
        <v>32.5</v>
      </c>
      <c r="G138" s="23">
        <f>SUM(G136:G137)</f>
        <v>12.3</v>
      </c>
      <c r="H138" s="10">
        <f t="shared" si="81"/>
        <v>0</v>
      </c>
      <c r="I138" s="24">
        <f>SUM(I136:I137)</f>
        <v>-1.9</v>
      </c>
      <c r="J138" s="24">
        <f>SUM(J136:J137)</f>
        <v>-0.2</v>
      </c>
      <c r="K138" s="24">
        <f>SUM(K136:K137)</f>
        <v>1.9</v>
      </c>
      <c r="L138" s="21">
        <f t="shared" si="82"/>
        <v>59.1</v>
      </c>
      <c r="M138" s="21">
        <f>SUM(M136:M137)</f>
        <v>44.9</v>
      </c>
      <c r="N138" s="21">
        <f>SUM(N136:N137)</f>
        <v>32.299999999999997</v>
      </c>
      <c r="O138" s="21">
        <f>SUM(O136:O137)</f>
        <v>14.200000000000001</v>
      </c>
    </row>
    <row r="139" spans="1:16" x14ac:dyDescent="0.25">
      <c r="A139" s="409" t="s">
        <v>477</v>
      </c>
      <c r="B139" s="389" t="s">
        <v>172</v>
      </c>
      <c r="C139" s="370"/>
      <c r="D139" s="231">
        <f>D141+D142+D143+D144+D145</f>
        <v>780.6</v>
      </c>
      <c r="E139" s="23">
        <f t="shared" ref="E139:O139" si="85">E141+E142+E143+E144+E145</f>
        <v>572.4</v>
      </c>
      <c r="F139" s="23">
        <f t="shared" si="85"/>
        <v>38.699999999999996</v>
      </c>
      <c r="G139" s="23">
        <f t="shared" si="85"/>
        <v>208.20000000000002</v>
      </c>
      <c r="H139" s="10">
        <f t="shared" si="85"/>
        <v>0</v>
      </c>
      <c r="I139" s="24">
        <f t="shared" si="85"/>
        <v>-1.9</v>
      </c>
      <c r="J139" s="24">
        <f t="shared" si="85"/>
        <v>-0.2</v>
      </c>
      <c r="K139" s="24">
        <f t="shared" si="85"/>
        <v>1.9</v>
      </c>
      <c r="L139" s="21">
        <f t="shared" si="85"/>
        <v>780.6</v>
      </c>
      <c r="M139" s="21">
        <f t="shared" si="85"/>
        <v>570.5</v>
      </c>
      <c r="N139" s="21">
        <f t="shared" si="85"/>
        <v>38.499999999999993</v>
      </c>
      <c r="O139" s="21">
        <f t="shared" si="85"/>
        <v>210.1</v>
      </c>
      <c r="P139" s="368"/>
    </row>
    <row r="140" spans="1:16" ht="15" customHeight="1" x14ac:dyDescent="0.25">
      <c r="A140" s="410"/>
      <c r="B140" s="384" t="s">
        <v>194</v>
      </c>
      <c r="C140" s="387"/>
      <c r="D140" s="283"/>
      <c r="E140" s="161"/>
      <c r="F140" s="162"/>
      <c r="G140" s="162"/>
      <c r="H140" s="163"/>
      <c r="I140" s="163"/>
      <c r="J140" s="164"/>
      <c r="K140" s="164"/>
      <c r="L140" s="165"/>
      <c r="M140" s="165"/>
      <c r="N140" s="166"/>
      <c r="O140" s="166"/>
    </row>
    <row r="141" spans="1:16" x14ac:dyDescent="0.25">
      <c r="A141" s="410"/>
      <c r="B141" s="385" t="s">
        <v>478</v>
      </c>
      <c r="C141" s="387"/>
      <c r="D141" s="280">
        <f>E141+G141</f>
        <v>607.4</v>
      </c>
      <c r="E141" s="87">
        <f>E19+E25+E58+E69+E75</f>
        <v>505.9</v>
      </c>
      <c r="F141" s="87">
        <f>F19+F25+F58+F69+F75</f>
        <v>0</v>
      </c>
      <c r="G141" s="87">
        <f>G19+G25+G58+G69+G75</f>
        <v>101.5</v>
      </c>
      <c r="H141" s="91">
        <f>I141+K141</f>
        <v>0</v>
      </c>
      <c r="I141" s="91">
        <f>I19+I25+I58+I69+I75</f>
        <v>0</v>
      </c>
      <c r="J141" s="91">
        <f>J19+J25+J58+J69+J75</f>
        <v>0</v>
      </c>
      <c r="K141" s="91">
        <f>K19+K25+K58+K69+K75</f>
        <v>0</v>
      </c>
      <c r="L141" s="92">
        <f>M141+O141</f>
        <v>607.4</v>
      </c>
      <c r="M141" s="92">
        <f>M19+M25+M58+M69+M75</f>
        <v>505.9</v>
      </c>
      <c r="N141" s="92">
        <f>N19+N25+N58+N69+N75</f>
        <v>0</v>
      </c>
      <c r="O141" s="92">
        <f>O19+O25+O58+O69+O75</f>
        <v>101.5</v>
      </c>
    </row>
    <row r="142" spans="1:16" x14ac:dyDescent="0.25">
      <c r="A142" s="410"/>
      <c r="B142" s="385" t="s">
        <v>497</v>
      </c>
      <c r="C142" s="387"/>
      <c r="D142" s="280">
        <f t="shared" ref="D142:D144" si="86">E142+G142</f>
        <v>18.8</v>
      </c>
      <c r="E142" s="87">
        <f>E81+E86+E89+E111+E114+E119</f>
        <v>17.100000000000001</v>
      </c>
      <c r="F142" s="87">
        <f>F81+F86+F89+F111+F114+F119</f>
        <v>5.8</v>
      </c>
      <c r="G142" s="87">
        <f>G81+G86+G89+G111+G114+G119</f>
        <v>1.7</v>
      </c>
      <c r="H142" s="91">
        <f t="shared" ref="H142:H145" si="87">I142+K142</f>
        <v>0</v>
      </c>
      <c r="I142" s="91">
        <f>I81+I86+I89+I111+I114+I119</f>
        <v>0</v>
      </c>
      <c r="J142" s="91">
        <f>J81+J86+J89+J111+J114+J119</f>
        <v>0</v>
      </c>
      <c r="K142" s="91">
        <f>K81+K86+K89+K111+K114+K119</f>
        <v>0</v>
      </c>
      <c r="L142" s="92">
        <f t="shared" ref="L142:L145" si="88">M142+O142</f>
        <v>18.8</v>
      </c>
      <c r="M142" s="92">
        <f>M81+M86+M89+M111+M114+M119</f>
        <v>17.100000000000001</v>
      </c>
      <c r="N142" s="92">
        <f>N81+N86+N89+N111+N114+N119</f>
        <v>5.8</v>
      </c>
      <c r="O142" s="92">
        <f>O81+O86+O89+O111+O114+O119</f>
        <v>1.7</v>
      </c>
    </row>
    <row r="143" spans="1:16" x14ac:dyDescent="0.25">
      <c r="A143" s="410"/>
      <c r="B143" s="385" t="s">
        <v>493</v>
      </c>
      <c r="C143" s="387"/>
      <c r="D143" s="280">
        <f t="shared" si="86"/>
        <v>1.6</v>
      </c>
      <c r="E143" s="87">
        <f>E124</f>
        <v>1.6</v>
      </c>
      <c r="F143" s="87">
        <f>F124</f>
        <v>0</v>
      </c>
      <c r="G143" s="87">
        <f>G124</f>
        <v>0</v>
      </c>
      <c r="H143" s="91">
        <f t="shared" si="87"/>
        <v>0</v>
      </c>
      <c r="I143" s="91">
        <f>I124</f>
        <v>0</v>
      </c>
      <c r="J143" s="91">
        <f>J124</f>
        <v>0</v>
      </c>
      <c r="K143" s="91">
        <f>K124</f>
        <v>0</v>
      </c>
      <c r="L143" s="92">
        <f t="shared" si="88"/>
        <v>1.6</v>
      </c>
      <c r="M143" s="92">
        <f>M124</f>
        <v>1.6</v>
      </c>
      <c r="N143" s="92">
        <f>N124</f>
        <v>0</v>
      </c>
      <c r="O143" s="92">
        <f>O124</f>
        <v>0</v>
      </c>
    </row>
    <row r="144" spans="1:16" x14ac:dyDescent="0.25">
      <c r="A144" s="410"/>
      <c r="B144" s="385" t="s">
        <v>495</v>
      </c>
      <c r="C144" s="387"/>
      <c r="D144" s="280">
        <f t="shared" si="86"/>
        <v>92.7</v>
      </c>
      <c r="E144" s="87">
        <f>E129</f>
        <v>0</v>
      </c>
      <c r="F144" s="87">
        <f>F129</f>
        <v>0</v>
      </c>
      <c r="G144" s="87">
        <f>G129</f>
        <v>92.7</v>
      </c>
      <c r="H144" s="91">
        <f t="shared" si="87"/>
        <v>0</v>
      </c>
      <c r="I144" s="91">
        <f>I129</f>
        <v>0</v>
      </c>
      <c r="J144" s="91">
        <f>J129</f>
        <v>0</v>
      </c>
      <c r="K144" s="91">
        <f>K129</f>
        <v>0</v>
      </c>
      <c r="L144" s="92">
        <f t="shared" si="88"/>
        <v>92.7</v>
      </c>
      <c r="M144" s="92">
        <f>M129</f>
        <v>0</v>
      </c>
      <c r="N144" s="92">
        <f>N129</f>
        <v>0</v>
      </c>
      <c r="O144" s="92">
        <f>O129</f>
        <v>92.7</v>
      </c>
    </row>
    <row r="145" spans="1:17" ht="26.25" x14ac:dyDescent="0.25">
      <c r="A145" s="411"/>
      <c r="B145" s="390" t="s">
        <v>496</v>
      </c>
      <c r="C145" s="388"/>
      <c r="D145" s="280">
        <f>E145+G145</f>
        <v>60.100000000000009</v>
      </c>
      <c r="E145" s="87">
        <f>E134+E138</f>
        <v>47.800000000000004</v>
      </c>
      <c r="F145" s="87">
        <f t="shared" ref="F145:G145" si="89">F134+F138</f>
        <v>32.9</v>
      </c>
      <c r="G145" s="87">
        <f t="shared" si="89"/>
        <v>12.3</v>
      </c>
      <c r="H145" s="91">
        <f t="shared" si="87"/>
        <v>0</v>
      </c>
      <c r="I145" s="91">
        <f t="shared" ref="I145:O145" si="90">I134+I138</f>
        <v>-1.9</v>
      </c>
      <c r="J145" s="91">
        <f t="shared" si="90"/>
        <v>-0.2</v>
      </c>
      <c r="K145" s="91">
        <f t="shared" si="90"/>
        <v>1.9</v>
      </c>
      <c r="L145" s="92">
        <f t="shared" si="88"/>
        <v>60.1</v>
      </c>
      <c r="M145" s="92">
        <f t="shared" ref="M145" si="91">M134+M138</f>
        <v>45.9</v>
      </c>
      <c r="N145" s="92">
        <f t="shared" si="90"/>
        <v>32.699999999999996</v>
      </c>
      <c r="O145" s="92">
        <f t="shared" si="90"/>
        <v>14.200000000000001</v>
      </c>
    </row>
    <row r="146" spans="1:17" ht="12.75" customHeight="1" x14ac:dyDescent="0.25">
      <c r="A146" s="97"/>
      <c r="B146" s="107"/>
      <c r="C146" s="108"/>
      <c r="D146" s="50"/>
      <c r="E146" s="50"/>
      <c r="F146" s="99"/>
      <c r="G146" s="99"/>
      <c r="H146" s="99"/>
      <c r="I146" s="99"/>
      <c r="J146" s="99"/>
      <c r="K146" s="99"/>
      <c r="L146" s="99"/>
      <c r="M146" s="99"/>
      <c r="N146" s="99"/>
      <c r="P146" s="65" t="s">
        <v>305</v>
      </c>
      <c r="Q146" s="66">
        <f>SUMIF(C15:C138,1,L15:L138)</f>
        <v>24.9</v>
      </c>
    </row>
    <row r="147" spans="1:17" x14ac:dyDescent="0.25">
      <c r="A147" s="97"/>
      <c r="B147" s="6"/>
      <c r="C147" s="100"/>
      <c r="D147" s="6"/>
      <c r="E147" s="6"/>
      <c r="F147" s="101"/>
      <c r="G147" s="6"/>
      <c r="H147" s="6"/>
      <c r="I147" s="6"/>
      <c r="J147" s="6"/>
      <c r="K147" s="6"/>
      <c r="L147" s="6"/>
      <c r="M147" s="6"/>
      <c r="N147" s="6"/>
      <c r="P147" s="65" t="s">
        <v>306</v>
      </c>
      <c r="Q147" s="66">
        <f>SUMIF(C15:C138,2,L15:L138)</f>
        <v>0</v>
      </c>
    </row>
    <row r="148" spans="1:17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P148" s="65" t="s">
        <v>307</v>
      </c>
      <c r="Q148" s="66">
        <f>SUMIF(C15:C138,3,L15:L138)</f>
        <v>17.900000000000002</v>
      </c>
    </row>
    <row r="149" spans="1:17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P149" s="65" t="s">
        <v>308</v>
      </c>
      <c r="Q149" s="66">
        <f>SUMIF(C15:C138,4,L15:L138)</f>
        <v>87.4</v>
      </c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P150" s="65" t="s">
        <v>311</v>
      </c>
      <c r="Q150" s="66">
        <f>SUMIF(C15:C138,5,L15:L138)</f>
        <v>75.599999999999994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P151" s="65" t="s">
        <v>309</v>
      </c>
      <c r="Q151" s="66">
        <f>SUMIF(C15:C138,6,L15:L138)</f>
        <v>56.3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P152" s="65" t="s">
        <v>310</v>
      </c>
      <c r="Q152" s="66">
        <f>SUMIF(C15:C138,7,L15:L138)</f>
        <v>1.7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65" t="s">
        <v>312</v>
      </c>
      <c r="Q153" s="66">
        <f>SUMIF(C15:C138,8,L15:L138)</f>
        <v>108.2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65" t="s">
        <v>313</v>
      </c>
      <c r="Q154" s="66">
        <f>SUMIF(C15:C138,9,L15:L138)</f>
        <v>134.60000000000002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65" t="s">
        <v>314</v>
      </c>
      <c r="Q155" s="66">
        <f>SUMIF(C15:C138,10,L15:L138)</f>
        <v>273.99999999999994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0" t="s">
        <v>172</v>
      </c>
      <c r="Q156" s="71">
        <f>SUM(Q146:Q155)</f>
        <v>780.59999999999991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2"/>
      <c r="Q157" s="72">
        <f>Q156-L139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C259" s="53"/>
    </row>
    <row r="260" spans="1:14" x14ac:dyDescent="0.25">
      <c r="C260" s="53"/>
    </row>
    <row r="261" spans="1:14" x14ac:dyDescent="0.25">
      <c r="C261" s="53"/>
    </row>
    <row r="262" spans="1:14" x14ac:dyDescent="0.25">
      <c r="C262" s="53"/>
    </row>
    <row r="263" spans="1:14" x14ac:dyDescent="0.25">
      <c r="C263" s="53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</sheetData>
  <mergeCells count="42">
    <mergeCell ref="B76:O76"/>
    <mergeCell ref="B6:O6"/>
    <mergeCell ref="G11:G12"/>
    <mergeCell ref="I11:J11"/>
    <mergeCell ref="K11:K12"/>
    <mergeCell ref="M11:N11"/>
    <mergeCell ref="O11:O12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B1:O1"/>
    <mergeCell ref="B2:O2"/>
    <mergeCell ref="B3:O3"/>
    <mergeCell ref="B4:O4"/>
    <mergeCell ref="B5:O5"/>
    <mergeCell ref="E11:F11"/>
    <mergeCell ref="B20:O20"/>
    <mergeCell ref="B26:O26"/>
    <mergeCell ref="B59:O59"/>
    <mergeCell ref="B70:O70"/>
    <mergeCell ref="B13:O13"/>
    <mergeCell ref="B14:O14"/>
    <mergeCell ref="B135:O135"/>
    <mergeCell ref="B77:O77"/>
    <mergeCell ref="B82:O82"/>
    <mergeCell ref="B87:O87"/>
    <mergeCell ref="B90:O90"/>
    <mergeCell ref="B112:O112"/>
    <mergeCell ref="B125:O125"/>
    <mergeCell ref="B126:O126"/>
    <mergeCell ref="B130:O130"/>
    <mergeCell ref="B131:O131"/>
    <mergeCell ref="B115:O115"/>
    <mergeCell ref="B120:O120"/>
    <mergeCell ref="B121:O121"/>
  </mergeCells>
  <pageMargins left="0.59055118110236227" right="0.39370078740157483" top="0.78740157480314965" bottom="0.78740157480314965" header="0.31496062992125984" footer="0.31496062992125984"/>
  <pageSetup paperSize="9" scale="95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1"/>
  <sheetViews>
    <sheetView tabSelected="1" workbookViewId="0">
      <selection sqref="A1:XFD1048576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1:15" x14ac:dyDescent="0.25">
      <c r="B1" s="639" t="s">
        <v>328</v>
      </c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</row>
    <row r="2" spans="1:15" x14ac:dyDescent="0.25">
      <c r="B2" s="639" t="s">
        <v>447</v>
      </c>
      <c r="C2" s="639"/>
      <c r="D2" s="639"/>
      <c r="E2" s="639"/>
      <c r="F2" s="639"/>
      <c r="G2" s="639"/>
      <c r="H2" s="639"/>
      <c r="I2" s="639"/>
      <c r="J2" s="639"/>
      <c r="K2" s="639"/>
      <c r="L2" s="639"/>
      <c r="M2" s="639"/>
      <c r="N2" s="639"/>
    </row>
    <row r="3" spans="1:15" x14ac:dyDescent="0.25">
      <c r="B3" s="639" t="s">
        <v>505</v>
      </c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</row>
    <row r="4" spans="1:15" x14ac:dyDescent="0.25">
      <c r="B4" s="639" t="s">
        <v>350</v>
      </c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  <c r="N4" s="639"/>
    </row>
    <row r="5" spans="1:15" x14ac:dyDescent="0.25">
      <c r="B5" s="628" t="s">
        <v>516</v>
      </c>
      <c r="C5" s="628"/>
      <c r="D5" s="628"/>
      <c r="E5" s="628"/>
      <c r="F5" s="628"/>
      <c r="G5" s="628"/>
      <c r="H5" s="628"/>
      <c r="I5" s="628"/>
      <c r="J5" s="628"/>
      <c r="K5" s="628"/>
      <c r="L5" s="628"/>
      <c r="M5" s="628"/>
      <c r="N5" s="628"/>
      <c r="O5" s="628"/>
    </row>
    <row r="6" spans="1:15" x14ac:dyDescent="0.25">
      <c r="B6" s="628" t="s">
        <v>540</v>
      </c>
      <c r="C6" s="628"/>
      <c r="D6" s="628"/>
      <c r="E6" s="628"/>
      <c r="F6" s="628"/>
      <c r="G6" s="628"/>
      <c r="H6" s="628"/>
      <c r="I6" s="628"/>
      <c r="J6" s="628"/>
      <c r="K6" s="628"/>
      <c r="L6" s="628"/>
      <c r="M6" s="628"/>
      <c r="N6" s="628"/>
      <c r="O6" s="628"/>
    </row>
    <row r="7" spans="1:15" x14ac:dyDescent="0.25">
      <c r="B7" s="628" t="s">
        <v>541</v>
      </c>
      <c r="C7" s="628"/>
      <c r="D7" s="628"/>
      <c r="E7" s="628"/>
      <c r="F7" s="628"/>
      <c r="G7" s="628"/>
      <c r="H7" s="628"/>
      <c r="I7" s="628"/>
      <c r="J7" s="628"/>
      <c r="K7" s="628"/>
      <c r="L7" s="628"/>
      <c r="M7" s="628"/>
      <c r="N7" s="628"/>
      <c r="O7" s="628"/>
    </row>
    <row r="8" spans="1:15" x14ac:dyDescent="0.25">
      <c r="B8" s="628" t="s">
        <v>542</v>
      </c>
      <c r="C8" s="628"/>
      <c r="D8" s="628"/>
      <c r="E8" s="628"/>
      <c r="F8" s="628"/>
      <c r="G8" s="628"/>
      <c r="H8" s="628"/>
      <c r="I8" s="628"/>
      <c r="J8" s="628"/>
      <c r="K8" s="628"/>
      <c r="L8" s="628"/>
      <c r="M8" s="628"/>
      <c r="N8" s="628"/>
      <c r="O8" s="628"/>
    </row>
    <row r="9" spans="1:15" x14ac:dyDescent="0.25">
      <c r="B9" s="622" t="s">
        <v>552</v>
      </c>
      <c r="C9" s="622"/>
      <c r="D9" s="622"/>
      <c r="E9" s="622"/>
      <c r="F9" s="622"/>
      <c r="G9" s="622"/>
      <c r="H9" s="622"/>
      <c r="I9" s="622"/>
      <c r="J9" s="622"/>
      <c r="K9" s="622"/>
      <c r="L9" s="622"/>
      <c r="M9" s="622"/>
      <c r="N9" s="622"/>
      <c r="O9" s="622"/>
    </row>
    <row r="10" spans="1:15" x14ac:dyDescent="0.25">
      <c r="B10" s="603" t="s">
        <v>553</v>
      </c>
      <c r="C10" s="603"/>
      <c r="D10" s="603"/>
      <c r="E10" s="603"/>
      <c r="F10" s="603"/>
      <c r="G10" s="603"/>
      <c r="H10" s="603"/>
      <c r="I10" s="603"/>
      <c r="J10" s="603"/>
      <c r="K10" s="603"/>
      <c r="L10" s="603"/>
      <c r="M10" s="603"/>
      <c r="N10" s="603"/>
      <c r="O10" s="485"/>
    </row>
    <row r="11" spans="1:15" x14ac:dyDescent="0.25">
      <c r="B11" s="622" t="s">
        <v>575</v>
      </c>
      <c r="C11" s="622"/>
      <c r="D11" s="622"/>
      <c r="E11" s="622"/>
      <c r="F11" s="622"/>
      <c r="G11" s="622"/>
      <c r="H11" s="622"/>
      <c r="I11" s="622"/>
      <c r="J11" s="622"/>
      <c r="K11" s="622"/>
      <c r="L11" s="622"/>
      <c r="M11" s="622"/>
      <c r="N11" s="622"/>
      <c r="O11" s="622"/>
    </row>
    <row r="12" spans="1:15" x14ac:dyDescent="0.25">
      <c r="B12" s="603" t="s">
        <v>576</v>
      </c>
      <c r="C12" s="603"/>
      <c r="D12" s="603"/>
      <c r="E12" s="603"/>
      <c r="F12" s="603"/>
      <c r="G12" s="603"/>
      <c r="H12" s="603"/>
      <c r="I12" s="603"/>
      <c r="J12" s="603"/>
      <c r="K12" s="603"/>
      <c r="L12" s="603"/>
      <c r="M12" s="603"/>
      <c r="N12" s="603"/>
      <c r="O12" s="485"/>
    </row>
    <row r="14" spans="1:15" x14ac:dyDescent="0.25">
      <c r="A14" s="536" t="s">
        <v>460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</row>
    <row r="15" spans="1:15" ht="17.25" customHeight="1" x14ac:dyDescent="0.25">
      <c r="A15" s="478"/>
      <c r="B15" s="478"/>
      <c r="C15" s="478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4" t="s">
        <v>406</v>
      </c>
      <c r="O15" s="4"/>
    </row>
    <row r="16" spans="1:15" ht="15" customHeight="1" x14ac:dyDescent="0.25">
      <c r="A16" s="540" t="s">
        <v>5</v>
      </c>
      <c r="B16" s="543" t="s">
        <v>226</v>
      </c>
      <c r="C16" s="520" t="s">
        <v>336</v>
      </c>
      <c r="D16" s="524" t="s">
        <v>194</v>
      </c>
      <c r="E16" s="524"/>
      <c r="F16" s="525"/>
      <c r="G16" s="546" t="s">
        <v>338</v>
      </c>
      <c r="H16" s="549" t="s">
        <v>194</v>
      </c>
      <c r="I16" s="550"/>
      <c r="J16" s="551"/>
      <c r="K16" s="519" t="s">
        <v>0</v>
      </c>
      <c r="L16" s="527" t="s">
        <v>194</v>
      </c>
      <c r="M16" s="528"/>
      <c r="N16" s="529"/>
    </row>
    <row r="17" spans="1:16" ht="15" customHeight="1" x14ac:dyDescent="0.25">
      <c r="A17" s="541"/>
      <c r="B17" s="544"/>
      <c r="C17" s="521"/>
      <c r="D17" s="525" t="s">
        <v>1</v>
      </c>
      <c r="E17" s="558"/>
      <c r="F17" s="526" t="s">
        <v>2</v>
      </c>
      <c r="G17" s="547"/>
      <c r="H17" s="559" t="s">
        <v>1</v>
      </c>
      <c r="I17" s="559"/>
      <c r="J17" s="539" t="s">
        <v>2</v>
      </c>
      <c r="K17" s="519"/>
      <c r="L17" s="519" t="s">
        <v>1</v>
      </c>
      <c r="M17" s="519"/>
      <c r="N17" s="530" t="s">
        <v>2</v>
      </c>
    </row>
    <row r="18" spans="1:16" ht="28.5" customHeight="1" x14ac:dyDescent="0.25">
      <c r="A18" s="542"/>
      <c r="B18" s="545"/>
      <c r="C18" s="522"/>
      <c r="D18" s="463" t="s">
        <v>3</v>
      </c>
      <c r="E18" s="464" t="s">
        <v>4</v>
      </c>
      <c r="F18" s="526"/>
      <c r="G18" s="548"/>
      <c r="H18" s="465" t="s">
        <v>3</v>
      </c>
      <c r="I18" s="458" t="s">
        <v>4</v>
      </c>
      <c r="J18" s="539"/>
      <c r="K18" s="519"/>
      <c r="L18" s="461" t="s">
        <v>3</v>
      </c>
      <c r="M18" s="457" t="s">
        <v>4</v>
      </c>
      <c r="N18" s="530"/>
    </row>
    <row r="19" spans="1:16" ht="15" customHeight="1" x14ac:dyDescent="0.25">
      <c r="A19" s="5" t="s">
        <v>71</v>
      </c>
      <c r="B19" s="17" t="s">
        <v>6</v>
      </c>
      <c r="C19" s="16">
        <f>D19+F19</f>
        <v>6576.3</v>
      </c>
      <c r="D19" s="16">
        <f>'[1]4 pr._savarankiškos f-jos'!E89+'[1]5 pr._valstybinės f-jos'!E82+'[1]7 pr._kita dotacija'!E70+'[1]9 pr._įstaigų pajamos'!E43+'[1]10 pr._skolintos lėšos'!E29+'[1]11 pr._apyvartinės lėšos'!E19+'[1]11 pr._apyvartinės lėšos'!E81</f>
        <v>5142.3</v>
      </c>
      <c r="E19" s="16">
        <f>'[1]4 pr._savarankiškos f-jos'!F89+'[1]5 pr._valstybinės f-jos'!F82+'[1]7 pr._kita dotacija'!F70+'[1]9 pr._įstaigų pajamos'!F43+'[1]10 pr._skolintos lėšos'!F29+'[1]11 pr._apyvartinės lėšos'!F19+'[1]11 pr._apyvartinės lėšos'!F81</f>
        <v>2730.3999999999996</v>
      </c>
      <c r="F19" s="16">
        <f>'[1]4 pr._savarankiškos f-jos'!G89+'[1]5 pr._valstybinės f-jos'!G82+'[1]7 pr._kita dotacija'!G70+'[1]9 pr._įstaigų pajamos'!G43+'[1]10 pr._skolintos lėšos'!G29+'[1]11 pr._apyvartinės lėšos'!G19+'[1]11 pr._apyvartinės lėšos'!G81</f>
        <v>1434</v>
      </c>
      <c r="G19" s="10">
        <f t="shared" ref="G19:G25" si="0">H19+J19</f>
        <v>325.10000000000002</v>
      </c>
      <c r="H19" s="10">
        <f>'[1]4 pr._savarankiškos f-jos'!I89+'[1]5 pr._valstybinės f-jos'!I82+'[1]7 pr._kita dotacija'!I70+'[1]9 pr._įstaigų pajamos'!I43+'[1]10 pr._skolintos lėšos'!I29+'[1]11 pr._apyvartinės lėšos'!I19+'[1]11 pr._apyvartinės lėšos'!I81</f>
        <v>300.60000000000002</v>
      </c>
      <c r="I19" s="10">
        <f>'[1]4 pr._savarankiškos f-jos'!J89+'[1]5 pr._valstybinės f-jos'!J82+'[1]7 pr._kita dotacija'!J70+'[1]9 pr._įstaigų pajamos'!J43+'[1]10 pr._skolintos lėšos'!J29+'[1]11 pr._apyvartinės lėšos'!J19+'[1]11 pr._apyvartinės lėšos'!J81</f>
        <v>91.999999999999986</v>
      </c>
      <c r="J19" s="10">
        <f>'[1]4 pr._savarankiškos f-jos'!K89+'[1]5 pr._valstybinės f-jos'!K82+'[1]7 pr._kita dotacija'!K70+'[1]9 pr._įstaigų pajamos'!K43+'[1]10 pr._skolintos lėšos'!K29+'[1]11 pr._apyvartinės lėšos'!K19+'[1]11 pr._apyvartinės lėšos'!K81</f>
        <v>24.5</v>
      </c>
      <c r="K19" s="12">
        <f t="shared" ref="K19:K25" si="1">L19+N19</f>
        <v>6901.4000000000005</v>
      </c>
      <c r="L19" s="85">
        <f>'[1]4 pr._savarankiškos f-jos'!M89+'[1]5 pr._valstybinės f-jos'!M82+'[1]7 pr._kita dotacija'!M70+'[1]9 pr._įstaigų pajamos'!M43+'[1]10 pr._skolintos lėšos'!M29+'[1]11 pr._apyvartinės lėšos'!M19+'[1]11 pr._apyvartinės lėšos'!M81</f>
        <v>5442.9000000000005</v>
      </c>
      <c r="M19" s="85">
        <f>'[1]4 pr._savarankiškos f-jos'!N89+'[1]5 pr._valstybinės f-jos'!N82+'[1]7 pr._kita dotacija'!N70+'[1]9 pr._įstaigų pajamos'!N43+'[1]10 pr._skolintos lėšos'!N29+'[1]11 pr._apyvartinės lėšos'!N19+'[1]11 pr._apyvartinės lėšos'!N81</f>
        <v>2822.4</v>
      </c>
      <c r="N19" s="85">
        <f>'[1]4 pr._savarankiškos f-jos'!O89+'[1]5 pr._valstybinės f-jos'!O82+'[1]7 pr._kita dotacija'!O70+'[1]9 pr._įstaigų pajamos'!O43+'[1]10 pr._skolintos lėšos'!O29+'[1]11 pr._apyvartinės lėšos'!O19+'[1]11 pr._apyvartinės lėšos'!O81</f>
        <v>1458.5</v>
      </c>
    </row>
    <row r="20" spans="1:16" ht="15" customHeight="1" x14ac:dyDescent="0.25">
      <c r="A20" s="5" t="s">
        <v>182</v>
      </c>
      <c r="B20" s="17" t="s">
        <v>59</v>
      </c>
      <c r="C20" s="16">
        <f t="shared" ref="C20:C25" si="2">D20+F20</f>
        <v>4691.3999999999996</v>
      </c>
      <c r="D20" s="16">
        <f>'[1]4 pr._savarankiškos f-jos'!E143+'[1]8 pr._aplinkos apsaugos s. p.'!E17+'[1]9 pr._įstaigų pajamos'!E56+'[1]10 pr._skolintos lėšos'!E36+'[1]7 pr._kita dotacija'!E77+'[1]11 pr._apyvartinės lėšos'!E25+'[1]11 pr._apyvartinės lėšos'!E86+'[1]11 pr._apyvartinės lėšos'!E124</f>
        <v>3245.3999999999996</v>
      </c>
      <c r="E20" s="16">
        <f>'[1]4 pr._savarankiškos f-jos'!F143+'[1]8 pr._aplinkos apsaugos s. p.'!F17+'[1]9 pr._įstaigų pajamos'!F56+'[1]10 pr._skolintos lėšos'!F36+'[1]7 pr._kita dotacija'!F77+'[1]11 pr._apyvartinės lėšos'!F25+'[1]11 pr._apyvartinės lėšos'!F86+'[1]11 pr._apyvartinės lėšos'!F124</f>
        <v>0</v>
      </c>
      <c r="F20" s="16">
        <f>'[1]4 pr._savarankiškos f-jos'!G143+'[1]8 pr._aplinkos apsaugos s. p.'!G17+'[1]9 pr._įstaigų pajamos'!G56+'[1]10 pr._skolintos lėšos'!G36+'[1]7 pr._kita dotacija'!G77+'[1]11 pr._apyvartinės lėšos'!G25+'[1]11 pr._apyvartinės lėšos'!G86+'[1]11 pr._apyvartinės lėšos'!G124</f>
        <v>1446</v>
      </c>
      <c r="G20" s="10">
        <f t="shared" si="0"/>
        <v>493.2</v>
      </c>
      <c r="H20" s="10">
        <f>'[1]4 pr._savarankiškos f-jos'!I143+'[1]8 pr._aplinkos apsaugos s. p.'!I17+'[1]9 pr._įstaigų pajamos'!I56+'[1]10 pr._skolintos lėšos'!I36+'[1]7 pr._kita dotacija'!I77+'[1]11 pr._apyvartinės lėšos'!I25+'[1]11 pr._apyvartinės lėšos'!I86+'[1]11 pr._apyvartinės lėšos'!I124</f>
        <v>29.599999999999998</v>
      </c>
      <c r="I20" s="10">
        <f>'[1]4 pr._savarankiškos f-jos'!J143+'[1]8 pr._aplinkos apsaugos s. p.'!J17+'[1]9 pr._įstaigų pajamos'!J56+'[1]10 pr._skolintos lėšos'!J36+'[1]7 pr._kita dotacija'!J77+'[1]11 pr._apyvartinės lėšos'!J25+'[1]11 pr._apyvartinės lėšos'!J86+'[1]11 pr._apyvartinės lėšos'!J124</f>
        <v>0.5</v>
      </c>
      <c r="J20" s="10">
        <f>'[1]4 pr._savarankiškos f-jos'!K143+'[1]8 pr._aplinkos apsaugos s. p.'!K17+'[1]9 pr._įstaigų pajamos'!K56+'[1]10 pr._skolintos lėšos'!K36+'[1]7 pr._kita dotacija'!K77+'[1]11 pr._apyvartinės lėšos'!K25+'[1]11 pr._apyvartinės lėšos'!K86+'[1]11 pr._apyvartinės lėšos'!K124</f>
        <v>463.59999999999997</v>
      </c>
      <c r="K20" s="12">
        <f t="shared" si="1"/>
        <v>5184.5999999999995</v>
      </c>
      <c r="L20" s="12">
        <f>'[1]4 pr._savarankiškos f-jos'!M143+'[1]8 pr._aplinkos apsaugos s. p.'!M17+'[1]9 pr._įstaigų pajamos'!M56+'[1]10 pr._skolintos lėšos'!M36+'[1]7 pr._kita dotacija'!M77+'[1]11 pr._apyvartinės lėšos'!M25+'[1]11 pr._apyvartinės lėšos'!M86+'[1]11 pr._apyvartinės lėšos'!M124</f>
        <v>3274.9999999999995</v>
      </c>
      <c r="M20" s="12">
        <f>'[1]4 pr._savarankiškos f-jos'!N143+'[1]8 pr._aplinkos apsaugos s. p.'!N17+'[1]9 pr._įstaigų pajamos'!N56+'[1]10 pr._skolintos lėšos'!N36+'[1]7 pr._kita dotacija'!N77+'[1]11 pr._apyvartinės lėšos'!N25+'[1]11 pr._apyvartinės lėšos'!N86+'[1]11 pr._apyvartinės lėšos'!N124</f>
        <v>0.5</v>
      </c>
      <c r="N20" s="12">
        <f>'[1]4 pr._savarankiškos f-jos'!O143+'[1]8 pr._aplinkos apsaugos s. p.'!O17+'[1]9 pr._įstaigų pajamos'!O56+'[1]10 pr._skolintos lėšos'!O36+'[1]7 pr._kita dotacija'!O77+'[1]11 pr._apyvartinės lėšos'!O25+'[1]11 pr._apyvartinės lėšos'!O86+'[1]11 pr._apyvartinės lėšos'!O124</f>
        <v>1909.6000000000001</v>
      </c>
    </row>
    <row r="21" spans="1:16" ht="15.95" customHeight="1" x14ac:dyDescent="0.25">
      <c r="A21" s="5" t="s">
        <v>72</v>
      </c>
      <c r="B21" s="17" t="s">
        <v>63</v>
      </c>
      <c r="C21" s="16">
        <f t="shared" si="2"/>
        <v>546.30000000000007</v>
      </c>
      <c r="D21" s="16">
        <f>'[1]4 pr._savarankiškos f-jos'!E147+'[1]5 pr._valstybinės f-jos'!E88+'[1]8 pr._aplinkos apsaugos s. p.'!E20+'[1]9 pr._įstaigų pajamos'!E60+'[1]10 pr._skolintos lėšos'!E39+'[1]7 pr._kita dotacija'!E87+'[1]11 pr._apyvartinės lėšos'!E88</f>
        <v>270.30000000000007</v>
      </c>
      <c r="E21" s="16">
        <f>'[1]4 pr._savarankiškos f-jos'!F147+'[1]5 pr._valstybinės f-jos'!F88+'[1]8 pr._aplinkos apsaugos s. p.'!F20+'[1]9 pr._įstaigų pajamos'!F60+'[1]10 pr._skolintos lėšos'!F39+'[1]7 pr._kita dotacija'!F87+'[1]11 pr._apyvartinės lėšos'!F88</f>
        <v>122.60000000000001</v>
      </c>
      <c r="F21" s="16">
        <f>'[1]4 pr._savarankiškos f-jos'!G147+'[1]5 pr._valstybinės f-jos'!G88+'[1]8 pr._aplinkos apsaugos s. p.'!G20+'[1]9 pr._įstaigų pajamos'!G60+'[1]10 pr._skolintos lėšos'!G39+'[1]7 pr._kita dotacija'!G87+'[1]11 pr._apyvartinės lėšos'!G88</f>
        <v>276</v>
      </c>
      <c r="G21" s="10">
        <f t="shared" si="0"/>
        <v>-2.9</v>
      </c>
      <c r="H21" s="10">
        <f>'[1]4 pr._savarankiškos f-jos'!I147+'[1]5 pr._valstybinės f-jos'!I88+'[1]8 pr._aplinkos apsaugos s. p.'!I20+'[1]9 pr._įstaigų pajamos'!I60+'[1]10 pr._skolintos lėšos'!I39+'[1]7 pr._kita dotacija'!I87+'[1]11 pr._apyvartinės lėšos'!I88</f>
        <v>3.1</v>
      </c>
      <c r="I21" s="10">
        <f>'[1]4 pr._savarankiškos f-jos'!J147+'[1]5 pr._valstybinės f-jos'!J88+'[1]8 pr._aplinkos apsaugos s. p.'!J20+'[1]9 pr._įstaigų pajamos'!J60+'[1]10 pr._skolintos lėšos'!J39+'[1]7 pr._kita dotacija'!J87+'[1]11 pr._apyvartinės lėšos'!J88</f>
        <v>2.4</v>
      </c>
      <c r="J21" s="10">
        <f>'[1]4 pr._savarankiškos f-jos'!K147+'[1]5 pr._valstybinės f-jos'!K88+'[1]8 pr._aplinkos apsaugos s. p.'!K20+'[1]9 pr._įstaigų pajamos'!K60+'[1]10 pr._skolintos lėšos'!K39+'[1]7 pr._kita dotacija'!K87+'[1]11 pr._apyvartinės lėšos'!K88</f>
        <v>-6</v>
      </c>
      <c r="K21" s="12">
        <f t="shared" si="1"/>
        <v>543.40000000000009</v>
      </c>
      <c r="L21" s="12">
        <f>'[1]4 pr._savarankiškos f-jos'!M147+'[1]5 pr._valstybinės f-jos'!M88+'[1]8 pr._aplinkos apsaugos s. p.'!M20+'[1]9 pr._įstaigų pajamos'!M60+'[1]10 pr._skolintos lėšos'!M39+'[1]7 pr._kita dotacija'!M87+'[1]11 pr._apyvartinės lėšos'!M88</f>
        <v>273.40000000000003</v>
      </c>
      <c r="M21" s="12">
        <f>'[1]4 pr._savarankiškos f-jos'!N147+'[1]5 pr._valstybinės f-jos'!N88+'[1]8 pr._aplinkos apsaugos s. p.'!N20+'[1]9 pr._įstaigų pajamos'!N60+'[1]10 pr._skolintos lėšos'!N39+'[1]7 pr._kita dotacija'!N87+'[1]11 pr._apyvartinės lėšos'!N88</f>
        <v>124.99999999999999</v>
      </c>
      <c r="N21" s="12">
        <f>'[1]4 pr._savarankiškos f-jos'!O147+'[1]5 pr._valstybinės f-jos'!O88+'[1]8 pr._aplinkos apsaugos s. p.'!O20+'[1]9 pr._įstaigų pajamos'!O60+'[1]10 pr._skolintos lėšos'!O39+'[1]7 pr._kita dotacija'!O87+'[1]11 pr._apyvartinės lėšos'!O88</f>
        <v>270</v>
      </c>
    </row>
    <row r="22" spans="1:16" ht="15" customHeight="1" x14ac:dyDescent="0.25">
      <c r="A22" s="5" t="s">
        <v>73</v>
      </c>
      <c r="B22" s="17" t="s">
        <v>171</v>
      </c>
      <c r="C22" s="16">
        <f>D22+F22</f>
        <v>17398.600000000002</v>
      </c>
      <c r="D22" s="16">
        <f>'[1]4 pr._savarankiškos f-jos'!E187+'[1]6 pr._mokinio krepšelis'!E53+'[1]7 pr._kita dotacija'!E244+'[1]9 pr._įstaigų pajamos'!E96+'[1]10 pr._skolintos lėšos'!E42+'[1]11 pr._apyvartinės lėšos'!E58+'[1]11 pr._apyvartinės lėšos'!E111+'[1]11 pr._apyvartinės lėšos'!E134</f>
        <v>16435.400000000001</v>
      </c>
      <c r="E22" s="16">
        <f>'[1]4 pr._savarankiškos f-jos'!F187+'[1]6 pr._mokinio krepšelis'!F53+'[1]7 pr._kita dotacija'!F244+'[1]9 pr._įstaigų pajamos'!F96+'[1]10 pr._skolintos lėšos'!F42+'[1]11 pr._apyvartinės lėšos'!F58+'[1]11 pr._apyvartinės lėšos'!F111+'[1]11 pr._apyvartinės lėšos'!F134</f>
        <v>10639.100000000002</v>
      </c>
      <c r="F22" s="16">
        <f>'[1]4 pr._savarankiškos f-jos'!G187+'[1]6 pr._mokinio krepšelis'!G53+'[1]7 pr._kita dotacija'!G244+'[1]9 pr._įstaigų pajamos'!G96+'[1]10 pr._skolintos lėšos'!G42+'[1]11 pr._apyvartinės lėšos'!G58+'[1]11 pr._apyvartinės lėšos'!G111+'[1]11 pr._apyvartinės lėšos'!G134</f>
        <v>963.2</v>
      </c>
      <c r="G22" s="10">
        <f t="shared" si="0"/>
        <v>126.7</v>
      </c>
      <c r="H22" s="10">
        <f>'[1]4 pr._savarankiškos f-jos'!I187+'[1]6 pr._mokinio krepšelis'!I53+'[1]7 pr._kita dotacija'!I244+'[1]9 pr._įstaigų pajamos'!I96+'[1]10 pr._skolintos lėšos'!I42+'[1]11 pr._apyvartinės lėšos'!I58+'[1]11 pr._apyvartinės lėšos'!I111+'[1]11 pr._apyvartinės lėšos'!I134</f>
        <v>12.200000000000006</v>
      </c>
      <c r="I22" s="10">
        <f>'[1]4 pr._savarankiškos f-jos'!J187+'[1]6 pr._mokinio krepšelis'!J53+'[1]7 pr._kita dotacija'!J244+'[1]9 pr._įstaigų pajamos'!J96+'[1]10 pr._skolintos lėšos'!J42+'[1]11 pr._apyvartinės lėšos'!J58+'[1]11 pr._apyvartinės lėšos'!J111+'[1]11 pr._apyvartinės lėšos'!J134</f>
        <v>-35.099999999999994</v>
      </c>
      <c r="J22" s="10">
        <f>'[1]4 pr._savarankiškos f-jos'!K187+'[1]6 pr._mokinio krepšelis'!K53+'[1]7 pr._kita dotacija'!K244+'[1]9 pr._įstaigų pajamos'!K96+'[1]10 pr._skolintos lėšos'!K42+'[1]11 pr._apyvartinės lėšos'!K58+'[1]11 pr._apyvartinės lėšos'!K111+'[1]11 pr._apyvartinės lėšos'!K134</f>
        <v>114.5</v>
      </c>
      <c r="K22" s="12">
        <f t="shared" si="1"/>
        <v>17525.3</v>
      </c>
      <c r="L22" s="12">
        <f>'[1]4 pr._savarankiškos f-jos'!M187+'[1]6 pr._mokinio krepšelis'!M53+'[1]7 pr._kita dotacija'!M244+'[1]9 pr._įstaigų pajamos'!M96+'[1]10 pr._skolintos lėšos'!M42+'[1]11 pr._apyvartinės lėšos'!M58+'[1]11 pr._apyvartinės lėšos'!M111+'[1]11 pr._apyvartinės lėšos'!M134</f>
        <v>16447.599999999999</v>
      </c>
      <c r="M22" s="12">
        <f>'[1]4 pr._savarankiškos f-jos'!N187+'[1]6 pr._mokinio krepšelis'!N53+'[1]7 pr._kita dotacija'!N244+'[1]9 pr._įstaigų pajamos'!N96+'[1]10 pr._skolintos lėšos'!N42+'[1]11 pr._apyvartinės lėšos'!N58+'[1]11 pr._apyvartinės lėšos'!N111+'[1]11 pr._apyvartinės lėšos'!N134</f>
        <v>10603.999999999998</v>
      </c>
      <c r="N22" s="12">
        <f>'[1]4 pr._savarankiškos f-jos'!O187+'[1]6 pr._mokinio krepšelis'!O53+'[1]7 pr._kita dotacija'!O244+'[1]9 pr._įstaigų pajamos'!O96+'[1]10 pr._skolintos lėšos'!O42+'[1]11 pr._apyvartinės lėšos'!O58+'[1]11 pr._apyvartinės lėšos'!O111+'[1]11 pr._apyvartinės lėšos'!O134</f>
        <v>1077.7</v>
      </c>
    </row>
    <row r="23" spans="1:16" x14ac:dyDescent="0.25">
      <c r="A23" s="5" t="s">
        <v>74</v>
      </c>
      <c r="B23" s="17" t="s">
        <v>181</v>
      </c>
      <c r="C23" s="16">
        <f t="shared" si="2"/>
        <v>1309.8</v>
      </c>
      <c r="D23" s="16">
        <f>'[1]4 pr._savarankiškos f-jos'!E192+'[1]5 pr._valstybinės f-jos'!E114+'[1]10 pr._skolintos lėšos'!E45+'[1]7 pr._kita dotacija'!E250</f>
        <v>735.5</v>
      </c>
      <c r="E23" s="16">
        <f>'[1]4 pr._savarankiškos f-jos'!F192+'[1]5 pr._valstybinės f-jos'!F114+'[1]10 pr._skolintos lėšos'!F45+'[1]7 pr._kita dotacija'!F250</f>
        <v>166.3</v>
      </c>
      <c r="F23" s="16">
        <f>'[1]4 pr._savarankiškos f-jos'!G192+'[1]5 pr._valstybinės f-jos'!G114+'[1]10 pr._skolintos lėšos'!G45+'[1]7 pr._kita dotacija'!G250</f>
        <v>574.29999999999995</v>
      </c>
      <c r="G23" s="10">
        <f t="shared" si="0"/>
        <v>0</v>
      </c>
      <c r="H23" s="10">
        <f>'[1]4 pr._savarankiškos f-jos'!I192+'[1]5 pr._valstybinės f-jos'!I114+'[1]10 pr._skolintos lėšos'!I45+'[1]7 pr._kita dotacija'!I250</f>
        <v>6</v>
      </c>
      <c r="I23" s="10">
        <f>'[1]4 pr._savarankiškos f-jos'!J192+'[1]5 pr._valstybinės f-jos'!J114+'[1]10 pr._skolintos lėšos'!J45+'[1]7 pr._kita dotacija'!J250</f>
        <v>0</v>
      </c>
      <c r="J23" s="10">
        <f>'[1]4 pr._savarankiškos f-jos'!K192+'[1]5 pr._valstybinės f-jos'!K114+'[1]10 pr._skolintos lėšos'!K45+'[1]7 pr._kita dotacija'!K250</f>
        <v>-6</v>
      </c>
      <c r="K23" s="12">
        <f t="shared" si="1"/>
        <v>1309.8</v>
      </c>
      <c r="L23" s="12">
        <f>'[1]4 pr._savarankiškos f-jos'!M192+'[1]5 pr._valstybinės f-jos'!M114+'[1]10 pr._skolintos lėšos'!M45+'[1]7 pr._kita dotacija'!M250</f>
        <v>741.5</v>
      </c>
      <c r="M23" s="12">
        <f>'[1]4 pr._savarankiškos f-jos'!N192+'[1]5 pr._valstybinės f-jos'!N114+'[1]10 pr._skolintos lėšos'!N45+'[1]7 pr._kita dotacija'!N250</f>
        <v>166.3</v>
      </c>
      <c r="N23" s="12">
        <f>'[1]4 pr._savarankiškos f-jos'!O192+'[1]5 pr._valstybinės f-jos'!O114+'[1]10 pr._skolintos lėšos'!O45+'[1]7 pr._kita dotacija'!O250</f>
        <v>568.29999999999995</v>
      </c>
    </row>
    <row r="24" spans="1:16" x14ac:dyDescent="0.25">
      <c r="A24" s="5" t="s">
        <v>75</v>
      </c>
      <c r="B24" s="17" t="s">
        <v>66</v>
      </c>
      <c r="C24" s="16">
        <f t="shared" si="2"/>
        <v>4909.3999999999996</v>
      </c>
      <c r="D24" s="16">
        <f>'[1]4 pr._savarankiškos f-jos'!E209+'[1]9 pr._įstaigų pajamos'!E112+'[1]10 pr._skolintos lėšos'!E49+'[1]7 pr._kita dotacija'!E308+'[1]11 pr._apyvartinės lėšos'!E69+'[1]11 pr._apyvartinės lėšos'!E114+'[1]11 pr._apyvartinės lėšos'!E129</f>
        <v>2154.4</v>
      </c>
      <c r="E24" s="16">
        <f>'[1]4 pr._savarankiškos f-jos'!F209+'[1]9 pr._įstaigų pajamos'!F112+'[1]10 pr._skolintos lėšos'!F49+'[1]7 pr._kita dotacija'!F308+'[1]11 pr._apyvartinės lėšos'!F69+'[1]11 pr._apyvartinės lėšos'!F114+'[1]11 pr._apyvartinės lėšos'!F129</f>
        <v>1121.8999999999999</v>
      </c>
      <c r="F24" s="16">
        <f>'[1]4 pr._savarankiškos f-jos'!G209+'[1]9 pr._įstaigų pajamos'!G112+'[1]10 pr._skolintos lėšos'!G49+'[1]7 pr._kita dotacija'!G308+'[1]11 pr._apyvartinės lėšos'!G69+'[1]11 pr._apyvartinės lėšos'!G114+'[1]11 pr._apyvartinės lėšos'!G129</f>
        <v>2755</v>
      </c>
      <c r="G24" s="10">
        <f t="shared" si="0"/>
        <v>33.6</v>
      </c>
      <c r="H24" s="10">
        <f>'[1]4 pr._savarankiškos f-jos'!I209+'[1]9 pr._įstaigų pajamos'!I112+'[1]10 pr._skolintos lėšos'!I49+'[1]7 pr._kita dotacija'!I308+'[1]11 pr._apyvartinės lėšos'!I69+'[1]11 pr._apyvartinės lėšos'!I114+'[1]11 pr._apyvartinės lėšos'!I129</f>
        <v>23</v>
      </c>
      <c r="I24" s="10">
        <f>'[1]4 pr._savarankiškos f-jos'!J209+'[1]9 pr._įstaigų pajamos'!J112+'[1]10 pr._skolintos lėšos'!J49+'[1]7 pr._kita dotacija'!J308+'[1]11 pr._apyvartinės lėšos'!J69+'[1]11 pr._apyvartinės lėšos'!J114+'[1]11 pr._apyvartinės lėšos'!J129</f>
        <v>0</v>
      </c>
      <c r="J24" s="10">
        <f>'[1]4 pr._savarankiškos f-jos'!K209+'[1]9 pr._įstaigų pajamos'!K112+'[1]10 pr._skolintos lėšos'!K49+'[1]7 pr._kita dotacija'!K308+'[1]11 pr._apyvartinės lėšos'!K69+'[1]11 pr._apyvartinės lėšos'!K114+'[1]11 pr._apyvartinės lėšos'!K129</f>
        <v>10.6</v>
      </c>
      <c r="K24" s="12">
        <f t="shared" si="1"/>
        <v>4943</v>
      </c>
      <c r="L24" s="12">
        <f>'[1]4 pr._savarankiškos f-jos'!M209+'[1]9 pr._įstaigų pajamos'!M112+'[1]10 pr._skolintos lėšos'!M49+'[1]7 pr._kita dotacija'!M308+'[1]11 pr._apyvartinės lėšos'!M69+'[1]11 pr._apyvartinės lėšos'!M114+'[1]11 pr._apyvartinės lėšos'!M129</f>
        <v>2177.4</v>
      </c>
      <c r="M24" s="12">
        <f>'[1]4 pr._savarankiškos f-jos'!N209+'[1]9 pr._įstaigų pajamos'!N112+'[1]10 pr._skolintos lėšos'!N49+'[1]7 pr._kita dotacija'!N308+'[1]11 pr._apyvartinės lėšos'!N69+'[1]11 pr._apyvartinės lėšos'!N114+'[1]11 pr._apyvartinės lėšos'!N129</f>
        <v>1121.8999999999999</v>
      </c>
      <c r="N24" s="12">
        <f>'[1]4 pr._savarankiškos f-jos'!O209+'[1]9 pr._įstaigų pajamos'!O112+'[1]10 pr._skolintos lėšos'!O49+'[1]7 pr._kita dotacija'!O308+'[1]11 pr._apyvartinės lėšos'!O69+'[1]11 pr._apyvartinės lėšos'!O114+'[1]11 pr._apyvartinės lėšos'!O129</f>
        <v>2765.6</v>
      </c>
    </row>
    <row r="25" spans="1:16" x14ac:dyDescent="0.25">
      <c r="A25" s="5" t="s">
        <v>76</v>
      </c>
      <c r="B25" s="17" t="s">
        <v>68</v>
      </c>
      <c r="C25" s="16">
        <f t="shared" si="2"/>
        <v>5110.2</v>
      </c>
      <c r="D25" s="16">
        <f>'[1]4 pr._savarankiškos f-jos'!E221+'[1]5 pr._valstybinės f-jos'!E125+'[1]9 pr._įstaigų pajamos'!E119+'[1]7 pr._kita dotacija'!E329+'[1]10 pr._skolintos lėšos'!E52+'[1]11 pr._apyvartinės lėšos'!E75+'[1]11 pr._apyvartinės lėšos'!E119+'[1]11 pr._apyvartinės lėšos'!E138</f>
        <v>4923.5999999999995</v>
      </c>
      <c r="E25" s="16">
        <f>'[1]4 pr._savarankiškos f-jos'!F221+'[1]5 pr._valstybinės f-jos'!F125+'[1]9 pr._įstaigų pajamos'!F119+'[1]7 pr._kita dotacija'!F329+'[1]10 pr._skolintos lėšos'!F52+'[1]11 pr._apyvartinės lėšos'!F75+'[1]11 pr._apyvartinės lėšos'!F119+'[1]11 pr._apyvartinės lėšos'!F138</f>
        <v>1181.5999999999999</v>
      </c>
      <c r="F25" s="16">
        <f>'[1]4 pr._savarankiškos f-jos'!G221+'[1]5 pr._valstybinės f-jos'!G125+'[1]9 pr._įstaigų pajamos'!G119+'[1]7 pr._kita dotacija'!G329+'[1]10 pr._skolintos lėšos'!G52+'[1]11 pr._apyvartinės lėšos'!G75+'[1]11 pr._apyvartinės lėšos'!G119+'[1]11 pr._apyvartinės lėšos'!G138</f>
        <v>186.6</v>
      </c>
      <c r="G25" s="10">
        <f t="shared" si="0"/>
        <v>25.699999999999992</v>
      </c>
      <c r="H25" s="10">
        <f>'[1]4 pr._savarankiškos f-jos'!I221+'[1]5 pr._valstybinės f-jos'!I125+'[1]9 pr._įstaigų pajamos'!I119+'[1]7 pr._kita dotacija'!I329+'[1]10 pr._skolintos lėšos'!I52+'[1]11 pr._apyvartinės lėšos'!I75+'[1]11 pr._apyvartinės lėšos'!I119+'[1]11 pr._apyvartinės lėšos'!I138</f>
        <v>25.699999999999992</v>
      </c>
      <c r="I25" s="10">
        <f>'[1]4 pr._savarankiškos f-jos'!J221+'[1]5 pr._valstybinės f-jos'!J125+'[1]9 pr._įstaigų pajamos'!J119+'[1]7 pr._kita dotacija'!J329+'[1]10 pr._skolintos lėšos'!J52+'[1]11 pr._apyvartinės lėšos'!J75+'[1]11 pr._apyvartinės lėšos'!J119+'[1]11 pr._apyvartinės lėšos'!J138</f>
        <v>40.199999999999996</v>
      </c>
      <c r="J25" s="10">
        <f>'[1]4 pr._savarankiškos f-jos'!K221+'[1]5 pr._valstybinės f-jos'!K125+'[1]9 pr._įstaigų pajamos'!K119+'[1]7 pr._kita dotacija'!K329+'[1]10 pr._skolintos lėšos'!K52+'[1]11 pr._apyvartinės lėšos'!K75+'[1]11 pr._apyvartinės lėšos'!K119+'[1]11 pr._apyvartinės lėšos'!K138</f>
        <v>0</v>
      </c>
      <c r="K25" s="12">
        <f t="shared" si="1"/>
        <v>5135.8999999999996</v>
      </c>
      <c r="L25" s="12">
        <f>'[1]4 pr._savarankiškos f-jos'!M221+'[1]5 pr._valstybinės f-jos'!M125+'[1]9 pr._įstaigų pajamos'!M119+'[1]7 pr._kita dotacija'!M329+'[1]10 pr._skolintos lėšos'!M52+'[1]11 pr._apyvartinės lėšos'!M75+'[1]11 pr._apyvartinės lėšos'!M119+'[1]11 pr._apyvartinės lėšos'!M138</f>
        <v>4949.2999999999993</v>
      </c>
      <c r="M25" s="12">
        <f>'[1]4 pr._savarankiškos f-jos'!N221+'[1]5 pr._valstybinės f-jos'!N125+'[1]9 pr._įstaigų pajamos'!N119+'[1]7 pr._kita dotacija'!N329+'[1]10 pr._skolintos lėšos'!N52+'[1]11 pr._apyvartinės lėšos'!N75+'[1]11 pr._apyvartinės lėšos'!N119+'[1]11 pr._apyvartinės lėšos'!N138</f>
        <v>1221.8</v>
      </c>
      <c r="N25" s="12">
        <f>'[1]4 pr._savarankiškos f-jos'!O221+'[1]5 pr._valstybinės f-jos'!O125+'[1]9 pr._įstaigų pajamos'!O119+'[1]7 pr._kita dotacija'!O329+'[1]10 pr._skolintos lėšos'!O52+'[1]11 pr._apyvartinės lėšos'!O75+'[1]11 pr._apyvartinės lėšos'!O119+'[1]11 pr._apyvartinės lėšos'!O138</f>
        <v>186.6</v>
      </c>
    </row>
    <row r="26" spans="1:16" x14ac:dyDescent="0.25">
      <c r="A26" s="106" t="s">
        <v>77</v>
      </c>
      <c r="B26" s="45" t="s">
        <v>172</v>
      </c>
      <c r="C26" s="47">
        <f>SUM(C19:C25)</f>
        <v>40542</v>
      </c>
      <c r="D26" s="47">
        <f>SUM(D19:D25)</f>
        <v>32906.9</v>
      </c>
      <c r="E26" s="47">
        <f>SUM(E19:E25)</f>
        <v>15961.900000000001</v>
      </c>
      <c r="F26" s="47">
        <f>SUM(F19:F25)</f>
        <v>7635.1</v>
      </c>
      <c r="G26" s="48">
        <f t="shared" ref="G26:N26" si="3">SUM(G19:G25)</f>
        <v>1001.4000000000001</v>
      </c>
      <c r="H26" s="48">
        <f t="shared" si="3"/>
        <v>400.20000000000005</v>
      </c>
      <c r="I26" s="48">
        <f t="shared" si="3"/>
        <v>100</v>
      </c>
      <c r="J26" s="48">
        <f t="shared" si="3"/>
        <v>601.19999999999993</v>
      </c>
      <c r="K26" s="49">
        <f t="shared" si="3"/>
        <v>41543.4</v>
      </c>
      <c r="L26" s="49">
        <f t="shared" si="3"/>
        <v>33307.1</v>
      </c>
      <c r="M26" s="49">
        <f t="shared" si="3"/>
        <v>16061.899999999996</v>
      </c>
      <c r="N26" s="49">
        <f t="shared" si="3"/>
        <v>8236.3000000000011</v>
      </c>
    </row>
    <row r="27" spans="1:16" x14ac:dyDescent="0.25">
      <c r="A27" s="6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</row>
    <row r="28" spans="1:16" x14ac:dyDescent="0.25">
      <c r="A28" s="6"/>
      <c r="B28" s="6"/>
      <c r="C28" s="6"/>
      <c r="D28" s="6"/>
      <c r="E28" s="6"/>
      <c r="F28" s="6"/>
    </row>
    <row r="29" spans="1:16" x14ac:dyDescent="0.25">
      <c r="A29" s="6"/>
      <c r="B29" s="6"/>
      <c r="C29" s="6"/>
      <c r="D29" s="6"/>
      <c r="E29" s="6"/>
      <c r="F29" s="6"/>
      <c r="O29" s="72"/>
      <c r="P29" s="109" t="s">
        <v>323</v>
      </c>
    </row>
    <row r="30" spans="1:16" x14ac:dyDescent="0.25">
      <c r="A30" s="6"/>
      <c r="B30" s="6"/>
      <c r="C30" s="6"/>
      <c r="D30" s="6"/>
      <c r="E30" s="6"/>
      <c r="F30" s="6"/>
      <c r="O30" s="65" t="s">
        <v>305</v>
      </c>
      <c r="P30" s="66">
        <f>'[1]4 pr._savarankiškos f-jos'!Q227+'[1]5 pr._valstybinės f-jos'!Q150+'[1]6 pr._mokinio krepšelis'!Q14+'[1]7 pr._kita dotacija'!S346+'[1]8 pr._aplinkos apsaugos s. p.'!Q14+'[1]9 pr._įstaigų pajamos'!Q122+'[1]10 pr._skolintos lėšos'!Q55+'[1]11 pr._apyvartinės lėšos'!Q146</f>
        <v>4744.5</v>
      </c>
    </row>
    <row r="31" spans="1:16" x14ac:dyDescent="0.25">
      <c r="A31" s="6"/>
      <c r="B31" s="6"/>
      <c r="C31" s="6"/>
      <c r="D31" s="6"/>
      <c r="E31" s="6"/>
      <c r="F31" s="6"/>
      <c r="O31" s="65" t="s">
        <v>306</v>
      </c>
      <c r="P31" s="66">
        <f>'[1]4 pr._savarankiškos f-jos'!Q228+'[1]5 pr._valstybinės f-jos'!Q151+'[1]6 pr._mokinio krepšelis'!Q15+'[1]7 pr._kita dotacija'!S347+'[1]8 pr._aplinkos apsaugos s. p.'!Q15+'[1]9 pr._įstaigų pajamos'!Q123+'[1]10 pr._skolintos lėšos'!Q56+'[1]11 pr._apyvartinės lėšos'!Q147</f>
        <v>24.299999999999997</v>
      </c>
    </row>
    <row r="32" spans="1:16" x14ac:dyDescent="0.25">
      <c r="A32" s="6"/>
      <c r="B32" s="6"/>
      <c r="C32" s="6"/>
      <c r="D32" s="6"/>
      <c r="E32" s="6"/>
      <c r="F32" s="6"/>
      <c r="O32" s="65" t="s">
        <v>307</v>
      </c>
      <c r="P32" s="66">
        <f>'[1]4 pr._savarankiškos f-jos'!Q229+'[1]5 pr._valstybinės f-jos'!Q152+'[1]6 pr._mokinio krepšelis'!Q16+'[1]7 pr._kita dotacija'!S348+'[1]8 pr._aplinkos apsaugos s. p.'!Q16+'[1]9 pr._įstaigų pajamos'!Q124+'[1]10 pr._skolintos lėšos'!Q57+'[1]11 pr._apyvartinės lėšos'!Q148</f>
        <v>462.5</v>
      </c>
    </row>
    <row r="33" spans="1:16" x14ac:dyDescent="0.25">
      <c r="A33" s="6"/>
      <c r="B33" s="6"/>
      <c r="C33" s="6"/>
      <c r="D33" s="6"/>
      <c r="E33" s="6"/>
      <c r="F33" s="6"/>
      <c r="O33" s="65" t="s">
        <v>308</v>
      </c>
      <c r="P33" s="66">
        <f>'[1]4 pr._savarankiškos f-jos'!Q230+'[1]5 pr._valstybinės f-jos'!Q153+'[1]6 pr._mokinio krepšelis'!Q17+'[1]7 pr._kita dotacija'!S349+'[1]8 pr._aplinkos apsaugos s. p.'!Q17+'[1]9 pr._įstaigų pajamos'!Q125+'[1]10 pr._skolintos lėšos'!Q58+'[1]11 pr._apyvartinės lėšos'!Q149</f>
        <v>4042.4999999999995</v>
      </c>
    </row>
    <row r="34" spans="1:16" x14ac:dyDescent="0.25">
      <c r="A34" s="6"/>
      <c r="B34" s="6"/>
      <c r="C34" s="6"/>
      <c r="D34" s="6"/>
      <c r="E34" s="6"/>
      <c r="F34" s="6"/>
      <c r="O34" s="65" t="s">
        <v>311</v>
      </c>
      <c r="P34" s="66">
        <f>'[1]4 pr._savarankiškos f-jos'!Q231+'[1]5 pr._valstybinės f-jos'!Q154+'[1]6 pr._mokinio krepšelis'!Q18+'[1]7 pr._kita dotacija'!S350+'[1]8 pr._aplinkos apsaugos s. p.'!Q18+'[1]9 pr._įstaigų pajamos'!Q126+'[1]10 pr._skolintos lėšos'!Q59+'[1]11 pr._apyvartinės lėšos'!Q150</f>
        <v>2287</v>
      </c>
    </row>
    <row r="35" spans="1:16" x14ac:dyDescent="0.25">
      <c r="A35" s="6"/>
      <c r="B35" s="6"/>
      <c r="C35" s="6"/>
      <c r="D35" s="6"/>
      <c r="E35" s="6"/>
      <c r="F35" s="6"/>
      <c r="G35" s="2" t="s">
        <v>173</v>
      </c>
      <c r="O35" s="65" t="s">
        <v>309</v>
      </c>
      <c r="P35" s="66">
        <f>'[1]4 pr._savarankiškos f-jos'!Q232+'[1]5 pr._valstybinės f-jos'!Q155+'[1]6 pr._mokinio krepšelis'!Q19+'[1]7 pr._kita dotacija'!S351+'[1]8 pr._aplinkos apsaugos s. p.'!Q19+'[1]9 pr._įstaigų pajamos'!Q127+'[1]10 pr._skolintos lėšos'!Q60+'[1]11 pr._apyvartinės lėšos'!Q151</f>
        <v>1554.7999999999997</v>
      </c>
    </row>
    <row r="36" spans="1:16" x14ac:dyDescent="0.25">
      <c r="A36" s="6"/>
      <c r="B36" s="6"/>
      <c r="C36" s="6"/>
      <c r="D36" s="6"/>
      <c r="E36" s="6"/>
      <c r="F36" s="6"/>
      <c r="O36" s="65" t="s">
        <v>310</v>
      </c>
      <c r="P36" s="66">
        <f>'[1]4 pr._savarankiškos f-jos'!Q233+'[1]5 pr._valstybinės f-jos'!Q156+'[1]6 pr._mokinio krepšelis'!Q20+'[1]7 pr._kita dotacija'!S352+'[1]8 pr._aplinkos apsaugos s. p.'!Q20+'[1]9 pr._įstaigų pajamos'!Q128+'[1]10 pr._skolintos lėšos'!Q61+'[1]11 pr._apyvartinės lėšos'!Q152</f>
        <v>552.6</v>
      </c>
    </row>
    <row r="37" spans="1:16" x14ac:dyDescent="0.25">
      <c r="A37" s="6"/>
      <c r="B37" s="6"/>
      <c r="C37" s="6"/>
      <c r="D37" s="6"/>
      <c r="E37" s="6"/>
      <c r="F37" s="6"/>
      <c r="O37" s="65" t="s">
        <v>312</v>
      </c>
      <c r="P37" s="66">
        <f>'[1]4 pr._savarankiškos f-jos'!Q234+'[1]5 pr._valstybinės f-jos'!Q157+'[1]6 pr._mokinio krepšelis'!Q21+'[1]7 pr._kita dotacija'!S353+'[1]8 pr._aplinkos apsaugos s. p.'!Q21+'[1]9 pr._įstaigų pajamos'!Q129+'[1]10 pr._skolintos lėšos'!Q62+'[1]11 pr._apyvartinės lėšos'!Q153</f>
        <v>5055.7</v>
      </c>
    </row>
    <row r="38" spans="1:16" x14ac:dyDescent="0.25">
      <c r="A38" s="6"/>
      <c r="B38" s="6"/>
      <c r="C38" s="6"/>
      <c r="D38" s="6"/>
      <c r="E38" s="6"/>
      <c r="F38" s="6"/>
      <c r="O38" s="65" t="s">
        <v>313</v>
      </c>
      <c r="P38" s="66">
        <f>'[1]4 pr._savarankiškos f-jos'!Q235+'[1]5 pr._valstybinės f-jos'!Q158+'[1]6 pr._mokinio krepšelis'!Q22+'[1]7 pr._kita dotacija'!S354+'[1]8 pr._aplinkos apsaugos s. p.'!Q22+'[1]9 pr._įstaigų pajamos'!Q130+'[1]10 pr._skolintos lėšos'!Q63+'[1]11 pr._apyvartinės lėšos'!Q154</f>
        <v>17505.5</v>
      </c>
    </row>
    <row r="39" spans="1:16" x14ac:dyDescent="0.25">
      <c r="A39" s="6"/>
      <c r="B39" s="6"/>
      <c r="C39" s="6"/>
      <c r="D39" s="6"/>
      <c r="E39" s="6"/>
      <c r="F39" s="6"/>
      <c r="O39" s="65" t="s">
        <v>314</v>
      </c>
      <c r="P39" s="66">
        <f>'[1]4 pr._savarankiškos f-jos'!Q236+'[1]5 pr._valstybinės f-jos'!Q159+'[1]6 pr._mokinio krepšelis'!Q23+'[1]7 pr._kita dotacija'!S355+'[1]8 pr._aplinkos apsaugos s. p.'!Q23+'[1]9 pr._įstaigų pajamos'!Q131+'[1]10 pr._skolintos lėšos'!Q64+'[1]11 pr._apyvartinės lėšos'!Q155</f>
        <v>5314.0000000000009</v>
      </c>
    </row>
    <row r="40" spans="1:16" x14ac:dyDescent="0.25">
      <c r="A40" s="6"/>
      <c r="B40" s="6"/>
      <c r="C40" s="6"/>
      <c r="D40" s="6"/>
      <c r="E40" s="6"/>
      <c r="F40" s="6"/>
      <c r="O40" s="70" t="s">
        <v>172</v>
      </c>
      <c r="P40" s="71">
        <f>SUM(P30:P39)</f>
        <v>41543.399999999994</v>
      </c>
    </row>
    <row r="41" spans="1:16" x14ac:dyDescent="0.25">
      <c r="A41" s="6"/>
      <c r="B41" s="6"/>
      <c r="C41" s="6"/>
      <c r="D41" s="6"/>
      <c r="E41" s="6"/>
      <c r="F41" s="6"/>
      <c r="O41" s="72"/>
      <c r="P41" s="72"/>
    </row>
    <row r="42" spans="1:16" x14ac:dyDescent="0.25">
      <c r="A42" s="6"/>
      <c r="B42" s="6"/>
      <c r="C42" s="6"/>
      <c r="D42" s="6"/>
      <c r="E42" s="6"/>
      <c r="F42" s="6"/>
      <c r="O42" s="72"/>
      <c r="P42" s="72">
        <f>K26-P40</f>
        <v>0</v>
      </c>
    </row>
    <row r="43" spans="1:16" x14ac:dyDescent="0.25">
      <c r="A43" s="6"/>
      <c r="B43" s="6"/>
      <c r="C43" s="6"/>
      <c r="D43" s="6"/>
      <c r="E43" s="6"/>
      <c r="F43" s="6"/>
    </row>
    <row r="44" spans="1:16" x14ac:dyDescent="0.25">
      <c r="A44" s="6"/>
      <c r="B44" s="6"/>
      <c r="C44" s="6"/>
      <c r="D44" s="6"/>
      <c r="E44" s="6"/>
      <c r="F44" s="6"/>
    </row>
    <row r="45" spans="1:16" x14ac:dyDescent="0.25">
      <c r="A45" s="6"/>
      <c r="B45" s="6"/>
      <c r="C45" s="6"/>
      <c r="D45" s="6"/>
      <c r="E45" s="6"/>
      <c r="F45" s="6"/>
    </row>
    <row r="46" spans="1:16" x14ac:dyDescent="0.25">
      <c r="A46" s="6"/>
      <c r="B46" s="6"/>
      <c r="C46" s="6"/>
      <c r="D46" s="6"/>
      <c r="E46" s="6"/>
      <c r="F46" s="6"/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</sheetData>
  <mergeCells count="27">
    <mergeCell ref="J17:J18"/>
    <mergeCell ref="L17:M17"/>
    <mergeCell ref="N17:N18"/>
    <mergeCell ref="B11:O11"/>
    <mergeCell ref="B12:N12"/>
    <mergeCell ref="A14:N14"/>
    <mergeCell ref="A16:A18"/>
    <mergeCell ref="B16:B18"/>
    <mergeCell ref="C16:C18"/>
    <mergeCell ref="D16:F16"/>
    <mergeCell ref="G16:G18"/>
    <mergeCell ref="H16:J16"/>
    <mergeCell ref="K16:K18"/>
    <mergeCell ref="L16:N16"/>
    <mergeCell ref="D17:E17"/>
    <mergeCell ref="F17:F18"/>
    <mergeCell ref="H17:I17"/>
    <mergeCell ref="B1:N1"/>
    <mergeCell ref="B2:N2"/>
    <mergeCell ref="B3:N3"/>
    <mergeCell ref="B4:N4"/>
    <mergeCell ref="B7:O7"/>
    <mergeCell ref="B5:O5"/>
    <mergeCell ref="B6:O6"/>
    <mergeCell ref="B8:O8"/>
    <mergeCell ref="B9:O9"/>
    <mergeCell ref="B10:N10"/>
  </mergeCells>
  <pageMargins left="1.1811023622047245" right="0.19685039370078741" top="0.78740157480314965" bottom="0.78740157480314965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0"/>
  <sheetViews>
    <sheetView showZeros="0" zoomScale="98" zoomScaleNormal="98" workbookViewId="0">
      <selection sqref="A1:XFD1048576"/>
    </sheetView>
  </sheetViews>
  <sheetFormatPr defaultRowHeight="15" x14ac:dyDescent="0.25"/>
  <cols>
    <col min="1" max="1" width="5" style="2" customWidth="1"/>
    <col min="2" max="2" width="43.28515625" style="2" customWidth="1"/>
    <col min="3" max="3" width="7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33" t="s">
        <v>328</v>
      </c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</row>
    <row r="2" spans="1:15" x14ac:dyDescent="0.25">
      <c r="B2" s="533" t="s">
        <v>447</v>
      </c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</row>
    <row r="3" spans="1:15" x14ac:dyDescent="0.25">
      <c r="B3" s="533" t="s">
        <v>505</v>
      </c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</row>
    <row r="4" spans="1:15" x14ac:dyDescent="0.25">
      <c r="B4" s="533" t="s">
        <v>332</v>
      </c>
      <c r="C4" s="533"/>
      <c r="D4" s="533"/>
      <c r="E4" s="533"/>
      <c r="F4" s="533"/>
      <c r="G4" s="533"/>
      <c r="H4" s="533"/>
      <c r="I4" s="533"/>
      <c r="J4" s="533"/>
      <c r="K4" s="533"/>
      <c r="L4" s="533"/>
      <c r="M4" s="533"/>
      <c r="N4" s="533"/>
      <c r="O4" s="533"/>
    </row>
    <row r="5" spans="1:15" s="250" customFormat="1" x14ac:dyDescent="0.25">
      <c r="B5" s="628" t="s">
        <v>555</v>
      </c>
      <c r="C5" s="628"/>
      <c r="D5" s="628"/>
      <c r="E5" s="628"/>
      <c r="F5" s="628"/>
      <c r="G5" s="628"/>
      <c r="H5" s="628"/>
      <c r="I5" s="628"/>
      <c r="J5" s="628"/>
      <c r="K5" s="628"/>
      <c r="L5" s="628"/>
      <c r="M5" s="628"/>
      <c r="N5" s="628"/>
      <c r="O5" s="628"/>
    </row>
    <row r="6" spans="1:15" s="250" customFormat="1" x14ac:dyDescent="0.25">
      <c r="B6" s="628" t="s">
        <v>561</v>
      </c>
      <c r="C6" s="628"/>
      <c r="D6" s="628"/>
      <c r="E6" s="628"/>
      <c r="F6" s="628"/>
      <c r="G6" s="628"/>
      <c r="H6" s="628"/>
      <c r="I6" s="628"/>
      <c r="J6" s="628"/>
      <c r="K6" s="628"/>
      <c r="L6" s="628"/>
      <c r="M6" s="628"/>
      <c r="N6" s="628"/>
      <c r="O6" s="628"/>
    </row>
    <row r="7" spans="1:15" x14ac:dyDescent="0.25">
      <c r="B7" s="641"/>
      <c r="C7" s="641"/>
      <c r="D7" s="641"/>
      <c r="E7" s="641"/>
      <c r="F7" s="641"/>
      <c r="G7" s="641"/>
      <c r="H7" s="641"/>
      <c r="I7" s="641"/>
      <c r="J7" s="641"/>
      <c r="K7" s="641"/>
      <c r="L7" s="641"/>
      <c r="M7" s="641"/>
      <c r="N7" s="641"/>
      <c r="O7" s="641"/>
    </row>
    <row r="8" spans="1:15" ht="30.75" customHeight="1" x14ac:dyDescent="0.25">
      <c r="A8" s="536" t="s">
        <v>453</v>
      </c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</row>
    <row r="9" spans="1:15" x14ac:dyDescent="0.25">
      <c r="G9" s="4"/>
      <c r="H9" s="4"/>
      <c r="I9" s="4"/>
      <c r="J9" s="4"/>
      <c r="K9" s="4"/>
      <c r="L9" s="4"/>
      <c r="M9" s="4"/>
      <c r="N9" s="4"/>
      <c r="O9" s="4" t="s">
        <v>406</v>
      </c>
    </row>
    <row r="10" spans="1:15" ht="15" customHeight="1" x14ac:dyDescent="0.25">
      <c r="A10" s="540" t="s">
        <v>5</v>
      </c>
      <c r="B10" s="543" t="s">
        <v>326</v>
      </c>
      <c r="C10" s="543" t="s">
        <v>503</v>
      </c>
      <c r="D10" s="520" t="s">
        <v>336</v>
      </c>
      <c r="E10" s="523" t="s">
        <v>194</v>
      </c>
      <c r="F10" s="524"/>
      <c r="G10" s="525"/>
      <c r="H10" s="546" t="s">
        <v>337</v>
      </c>
      <c r="I10" s="549" t="s">
        <v>194</v>
      </c>
      <c r="J10" s="550"/>
      <c r="K10" s="551"/>
      <c r="L10" s="519" t="s">
        <v>0</v>
      </c>
      <c r="M10" s="527" t="s">
        <v>194</v>
      </c>
      <c r="N10" s="528"/>
      <c r="O10" s="529"/>
    </row>
    <row r="11" spans="1:15" x14ac:dyDescent="0.25">
      <c r="A11" s="541"/>
      <c r="B11" s="544"/>
      <c r="C11" s="544"/>
      <c r="D11" s="521"/>
      <c r="E11" s="526" t="s">
        <v>195</v>
      </c>
      <c r="F11" s="531" t="s">
        <v>196</v>
      </c>
      <c r="G11" s="526" t="s">
        <v>197</v>
      </c>
      <c r="H11" s="547"/>
      <c r="I11" s="539" t="s">
        <v>195</v>
      </c>
      <c r="J11" s="534" t="s">
        <v>196</v>
      </c>
      <c r="K11" s="539" t="s">
        <v>197</v>
      </c>
      <c r="L11" s="519"/>
      <c r="M11" s="530" t="s">
        <v>195</v>
      </c>
      <c r="N11" s="537" t="s">
        <v>196</v>
      </c>
      <c r="O11" s="530" t="s">
        <v>197</v>
      </c>
    </row>
    <row r="12" spans="1:15" ht="70.5" customHeight="1" x14ac:dyDescent="0.25">
      <c r="A12" s="542"/>
      <c r="B12" s="545"/>
      <c r="C12" s="545"/>
      <c r="D12" s="522"/>
      <c r="E12" s="526"/>
      <c r="F12" s="532"/>
      <c r="G12" s="526"/>
      <c r="H12" s="548"/>
      <c r="I12" s="539"/>
      <c r="J12" s="535"/>
      <c r="K12" s="539"/>
      <c r="L12" s="519"/>
      <c r="M12" s="530"/>
      <c r="N12" s="538"/>
      <c r="O12" s="530"/>
    </row>
    <row r="13" spans="1:15" ht="15.95" customHeight="1" x14ac:dyDescent="0.25">
      <c r="A13" s="5" t="s">
        <v>71</v>
      </c>
      <c r="B13" s="516" t="s">
        <v>6</v>
      </c>
      <c r="C13" s="517"/>
      <c r="D13" s="517"/>
      <c r="E13" s="517"/>
      <c r="F13" s="517"/>
      <c r="G13" s="517"/>
      <c r="H13" s="517"/>
      <c r="I13" s="517"/>
      <c r="J13" s="517"/>
      <c r="K13" s="517"/>
      <c r="L13" s="517"/>
      <c r="M13" s="517"/>
      <c r="N13" s="517"/>
      <c r="O13" s="518"/>
    </row>
    <row r="14" spans="1:15" ht="15" customHeight="1" x14ac:dyDescent="0.25">
      <c r="A14" s="5" t="s">
        <v>182</v>
      </c>
      <c r="B14" s="6" t="s">
        <v>20</v>
      </c>
      <c r="C14" s="7" t="s">
        <v>9</v>
      </c>
      <c r="D14" s="8">
        <f>E14+F14+G14</f>
        <v>16.3</v>
      </c>
      <c r="E14" s="8">
        <v>14.3</v>
      </c>
      <c r="F14" s="8">
        <v>2</v>
      </c>
      <c r="G14" s="8"/>
      <c r="H14" s="9">
        <f>I14+J14+K14</f>
        <v>0</v>
      </c>
      <c r="I14" s="10"/>
      <c r="J14" s="10"/>
      <c r="K14" s="10"/>
      <c r="L14" s="11">
        <f>M14+N14+O14</f>
        <v>16.3</v>
      </c>
      <c r="M14" s="12">
        <f>E14+I14</f>
        <v>14.3</v>
      </c>
      <c r="N14" s="12">
        <f>F14+J14</f>
        <v>2</v>
      </c>
      <c r="O14" s="12">
        <f>G14+K14</f>
        <v>0</v>
      </c>
    </row>
    <row r="15" spans="1:15" x14ac:dyDescent="0.25">
      <c r="A15" s="13" t="s">
        <v>72</v>
      </c>
      <c r="B15" s="14" t="s">
        <v>324</v>
      </c>
      <c r="C15" s="15" t="s">
        <v>9</v>
      </c>
      <c r="D15" s="16">
        <f t="shared" ref="D15:D25" si="0">E15+F15+G15</f>
        <v>2.9</v>
      </c>
      <c r="E15" s="16">
        <v>2.9</v>
      </c>
      <c r="F15" s="16"/>
      <c r="G15" s="16"/>
      <c r="H15" s="9">
        <f t="shared" ref="H15:H25" si="1">I15+J15+K15</f>
        <v>0</v>
      </c>
      <c r="I15" s="10"/>
      <c r="J15" s="10"/>
      <c r="K15" s="10"/>
      <c r="L15" s="12">
        <f t="shared" ref="L15:L25" si="2">M15+N15+O15</f>
        <v>2.9</v>
      </c>
      <c r="M15" s="12">
        <f t="shared" ref="M15:O25" si="3">E15+I15</f>
        <v>2.9</v>
      </c>
      <c r="N15" s="12">
        <f t="shared" si="3"/>
        <v>0</v>
      </c>
      <c r="O15" s="12">
        <f t="shared" si="3"/>
        <v>0</v>
      </c>
    </row>
    <row r="16" spans="1:15" ht="15" customHeight="1" x14ac:dyDescent="0.25">
      <c r="A16" s="5" t="s">
        <v>73</v>
      </c>
      <c r="B16" s="17" t="s">
        <v>10</v>
      </c>
      <c r="C16" s="15" t="s">
        <v>9</v>
      </c>
      <c r="D16" s="16">
        <f t="shared" si="0"/>
        <v>0.2</v>
      </c>
      <c r="E16" s="16">
        <v>0.2</v>
      </c>
      <c r="F16" s="16"/>
      <c r="G16" s="16"/>
      <c r="H16" s="9">
        <f t="shared" si="1"/>
        <v>0</v>
      </c>
      <c r="I16" s="10"/>
      <c r="J16" s="10"/>
      <c r="K16" s="10"/>
      <c r="L16" s="12">
        <f t="shared" si="2"/>
        <v>0.2</v>
      </c>
      <c r="M16" s="12">
        <f t="shared" si="3"/>
        <v>0.2</v>
      </c>
      <c r="N16" s="12">
        <f t="shared" si="3"/>
        <v>0</v>
      </c>
      <c r="O16" s="12">
        <f t="shared" si="3"/>
        <v>0</v>
      </c>
    </row>
    <row r="17" spans="1:15" ht="15" customHeight="1" x14ac:dyDescent="0.25">
      <c r="A17" s="5" t="s">
        <v>74</v>
      </c>
      <c r="B17" s="17" t="s">
        <v>11</v>
      </c>
      <c r="C17" s="15" t="s">
        <v>9</v>
      </c>
      <c r="D17" s="16">
        <f t="shared" si="0"/>
        <v>0.5</v>
      </c>
      <c r="E17" s="16">
        <v>0.5</v>
      </c>
      <c r="F17" s="16"/>
      <c r="G17" s="16"/>
      <c r="H17" s="9">
        <f t="shared" si="1"/>
        <v>0</v>
      </c>
      <c r="I17" s="10"/>
      <c r="J17" s="10"/>
      <c r="K17" s="10"/>
      <c r="L17" s="12">
        <f t="shared" si="2"/>
        <v>0.5</v>
      </c>
      <c r="M17" s="12">
        <f t="shared" si="3"/>
        <v>0.5</v>
      </c>
      <c r="N17" s="12">
        <f t="shared" si="3"/>
        <v>0</v>
      </c>
      <c r="O17" s="12">
        <f t="shared" si="3"/>
        <v>0</v>
      </c>
    </row>
    <row r="18" spans="1:15" ht="15" customHeight="1" x14ac:dyDescent="0.25">
      <c r="A18" s="13" t="s">
        <v>75</v>
      </c>
      <c r="B18" s="17" t="s">
        <v>12</v>
      </c>
      <c r="C18" s="15" t="s">
        <v>9</v>
      </c>
      <c r="D18" s="16">
        <f t="shared" si="0"/>
        <v>1.5</v>
      </c>
      <c r="E18" s="16">
        <v>1.5</v>
      </c>
      <c r="F18" s="16"/>
      <c r="G18" s="16"/>
      <c r="H18" s="10">
        <f t="shared" si="1"/>
        <v>0</v>
      </c>
      <c r="I18" s="10"/>
      <c r="J18" s="10"/>
      <c r="K18" s="10"/>
      <c r="L18" s="12">
        <f t="shared" si="2"/>
        <v>1.5</v>
      </c>
      <c r="M18" s="12">
        <f t="shared" si="3"/>
        <v>1.5</v>
      </c>
      <c r="N18" s="12">
        <f t="shared" si="3"/>
        <v>0</v>
      </c>
      <c r="O18" s="12">
        <f t="shared" si="3"/>
        <v>0</v>
      </c>
    </row>
    <row r="19" spans="1:15" ht="15" hidden="1" customHeight="1" x14ac:dyDescent="0.25">
      <c r="A19" s="13" t="s">
        <v>76</v>
      </c>
      <c r="B19" s="17" t="s">
        <v>13</v>
      </c>
      <c r="C19" s="15" t="s">
        <v>9</v>
      </c>
      <c r="D19" s="16">
        <f t="shared" si="0"/>
        <v>0</v>
      </c>
      <c r="E19" s="16"/>
      <c r="F19" s="16"/>
      <c r="G19" s="16"/>
      <c r="H19" s="10">
        <f t="shared" si="1"/>
        <v>0</v>
      </c>
      <c r="I19" s="10"/>
      <c r="J19" s="10"/>
      <c r="K19" s="10"/>
      <c r="L19" s="12">
        <f t="shared" si="2"/>
        <v>0</v>
      </c>
      <c r="M19" s="12">
        <f t="shared" si="3"/>
        <v>0</v>
      </c>
      <c r="N19" s="12">
        <f t="shared" si="3"/>
        <v>0</v>
      </c>
      <c r="O19" s="12">
        <f t="shared" si="3"/>
        <v>0</v>
      </c>
    </row>
    <row r="20" spans="1:15" ht="15" customHeight="1" x14ac:dyDescent="0.25">
      <c r="A20" s="19" t="s">
        <v>76</v>
      </c>
      <c r="B20" s="18" t="s">
        <v>14</v>
      </c>
      <c r="C20" s="15" t="s">
        <v>9</v>
      </c>
      <c r="D20" s="16">
        <f t="shared" si="0"/>
        <v>2</v>
      </c>
      <c r="E20" s="16">
        <v>2</v>
      </c>
      <c r="F20" s="16"/>
      <c r="G20" s="16"/>
      <c r="H20" s="10">
        <f t="shared" si="1"/>
        <v>0</v>
      </c>
      <c r="I20" s="10"/>
      <c r="J20" s="10"/>
      <c r="K20" s="10"/>
      <c r="L20" s="12">
        <f t="shared" si="2"/>
        <v>2</v>
      </c>
      <c r="M20" s="12">
        <f t="shared" si="3"/>
        <v>2</v>
      </c>
      <c r="N20" s="12">
        <f t="shared" si="3"/>
        <v>0</v>
      </c>
      <c r="O20" s="12">
        <f t="shared" si="3"/>
        <v>0</v>
      </c>
    </row>
    <row r="21" spans="1:15" ht="15" customHeight="1" x14ac:dyDescent="0.25">
      <c r="A21" s="5" t="s">
        <v>77</v>
      </c>
      <c r="B21" s="6" t="s">
        <v>15</v>
      </c>
      <c r="C21" s="15" t="s">
        <v>9</v>
      </c>
      <c r="D21" s="16">
        <f t="shared" si="0"/>
        <v>0.1</v>
      </c>
      <c r="E21" s="16">
        <v>0.1</v>
      </c>
      <c r="F21" s="16"/>
      <c r="G21" s="16"/>
      <c r="H21" s="10">
        <f t="shared" si="1"/>
        <v>0</v>
      </c>
      <c r="I21" s="10"/>
      <c r="J21" s="10"/>
      <c r="K21" s="10"/>
      <c r="L21" s="12">
        <f t="shared" si="2"/>
        <v>0.1</v>
      </c>
      <c r="M21" s="12">
        <f t="shared" si="3"/>
        <v>0.1</v>
      </c>
      <c r="N21" s="12">
        <f t="shared" si="3"/>
        <v>0</v>
      </c>
      <c r="O21" s="12">
        <f t="shared" si="3"/>
        <v>0</v>
      </c>
    </row>
    <row r="22" spans="1:15" ht="15" customHeight="1" x14ac:dyDescent="0.25">
      <c r="A22" s="5" t="s">
        <v>78</v>
      </c>
      <c r="B22" s="17" t="s">
        <v>16</v>
      </c>
      <c r="C22" s="15" t="s">
        <v>9</v>
      </c>
      <c r="D22" s="16">
        <f t="shared" si="0"/>
        <v>2.5</v>
      </c>
      <c r="E22" s="16">
        <v>2.5</v>
      </c>
      <c r="F22" s="16"/>
      <c r="G22" s="16"/>
      <c r="H22" s="10">
        <f t="shared" si="1"/>
        <v>0</v>
      </c>
      <c r="I22" s="10"/>
      <c r="J22" s="10"/>
      <c r="K22" s="10"/>
      <c r="L22" s="12">
        <f t="shared" si="2"/>
        <v>2.5</v>
      </c>
      <c r="M22" s="12">
        <f t="shared" si="3"/>
        <v>2.5</v>
      </c>
      <c r="N22" s="12">
        <f t="shared" si="3"/>
        <v>0</v>
      </c>
      <c r="O22" s="12">
        <f t="shared" si="3"/>
        <v>0</v>
      </c>
    </row>
    <row r="23" spans="1:15" ht="15" customHeight="1" x14ac:dyDescent="0.25">
      <c r="A23" s="5" t="s">
        <v>79</v>
      </c>
      <c r="B23" s="17" t="s">
        <v>17</v>
      </c>
      <c r="C23" s="15" t="s">
        <v>9</v>
      </c>
      <c r="D23" s="16">
        <f t="shared" si="0"/>
        <v>0.6</v>
      </c>
      <c r="E23" s="16">
        <v>0.6</v>
      </c>
      <c r="F23" s="16"/>
      <c r="G23" s="16"/>
      <c r="H23" s="10">
        <f t="shared" si="1"/>
        <v>0</v>
      </c>
      <c r="I23" s="10"/>
      <c r="J23" s="10"/>
      <c r="K23" s="10"/>
      <c r="L23" s="12">
        <f t="shared" si="2"/>
        <v>0.6</v>
      </c>
      <c r="M23" s="12">
        <f t="shared" si="3"/>
        <v>0.6</v>
      </c>
      <c r="N23" s="12">
        <f t="shared" si="3"/>
        <v>0</v>
      </c>
      <c r="O23" s="12">
        <f t="shared" si="3"/>
        <v>0</v>
      </c>
    </row>
    <row r="24" spans="1:15" ht="15" customHeight="1" x14ac:dyDescent="0.25">
      <c r="A24" s="38" t="s">
        <v>80</v>
      </c>
      <c r="B24" s="17" t="s">
        <v>18</v>
      </c>
      <c r="C24" s="15" t="s">
        <v>9</v>
      </c>
      <c r="D24" s="16">
        <f t="shared" si="0"/>
        <v>0.7</v>
      </c>
      <c r="E24" s="16">
        <v>0.7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0.7</v>
      </c>
      <c r="M24" s="12">
        <f t="shared" si="3"/>
        <v>0.7</v>
      </c>
      <c r="N24" s="12">
        <f t="shared" si="3"/>
        <v>0</v>
      </c>
      <c r="O24" s="12">
        <f t="shared" si="3"/>
        <v>0</v>
      </c>
    </row>
    <row r="25" spans="1:15" ht="15" customHeight="1" x14ac:dyDescent="0.25">
      <c r="A25" s="38" t="s">
        <v>81</v>
      </c>
      <c r="B25" s="35" t="s">
        <v>170</v>
      </c>
      <c r="C25" s="373" t="s">
        <v>21</v>
      </c>
      <c r="D25" s="16">
        <f t="shared" si="0"/>
        <v>1.5</v>
      </c>
      <c r="E25" s="16"/>
      <c r="F25" s="16">
        <v>1.5</v>
      </c>
      <c r="G25" s="16"/>
      <c r="H25" s="10">
        <f t="shared" si="1"/>
        <v>0</v>
      </c>
      <c r="I25" s="10"/>
      <c r="J25" s="10"/>
      <c r="K25" s="10"/>
      <c r="L25" s="12">
        <f t="shared" si="2"/>
        <v>1.5</v>
      </c>
      <c r="M25" s="12">
        <f t="shared" si="3"/>
        <v>0</v>
      </c>
      <c r="N25" s="12">
        <f t="shared" si="3"/>
        <v>1.5</v>
      </c>
      <c r="O25" s="12">
        <f t="shared" si="3"/>
        <v>0</v>
      </c>
    </row>
    <row r="26" spans="1:15" ht="15.95" customHeight="1" x14ac:dyDescent="0.25">
      <c r="A26" s="90" t="s">
        <v>82</v>
      </c>
      <c r="B26" s="21" t="s">
        <v>174</v>
      </c>
      <c r="C26" s="22"/>
      <c r="D26" s="23">
        <f>SUM(D14:D25)</f>
        <v>28.8</v>
      </c>
      <c r="E26" s="23">
        <f t="shared" ref="E26:O26" si="4">SUM(E14:E25)</f>
        <v>25.3</v>
      </c>
      <c r="F26" s="23">
        <f t="shared" si="4"/>
        <v>3.5</v>
      </c>
      <c r="G26" s="23">
        <f t="shared" si="4"/>
        <v>0</v>
      </c>
      <c r="H26" s="24">
        <f t="shared" si="4"/>
        <v>0</v>
      </c>
      <c r="I26" s="24">
        <f t="shared" si="4"/>
        <v>0</v>
      </c>
      <c r="J26" s="24">
        <f t="shared" si="4"/>
        <v>0</v>
      </c>
      <c r="K26" s="24">
        <f t="shared" si="4"/>
        <v>0</v>
      </c>
      <c r="L26" s="21">
        <f t="shared" si="4"/>
        <v>28.8</v>
      </c>
      <c r="M26" s="21">
        <f t="shared" si="4"/>
        <v>25.3</v>
      </c>
      <c r="N26" s="21">
        <f t="shared" si="4"/>
        <v>3.5</v>
      </c>
      <c r="O26" s="21">
        <f t="shared" si="4"/>
        <v>0</v>
      </c>
    </row>
    <row r="27" spans="1:15" ht="15.95" customHeight="1" x14ac:dyDescent="0.25">
      <c r="A27" s="5" t="s">
        <v>83</v>
      </c>
      <c r="B27" s="516" t="s">
        <v>59</v>
      </c>
      <c r="C27" s="517"/>
      <c r="D27" s="517"/>
      <c r="E27" s="517"/>
      <c r="F27" s="517"/>
      <c r="G27" s="517"/>
      <c r="H27" s="517"/>
      <c r="I27" s="517"/>
      <c r="J27" s="517"/>
      <c r="K27" s="517"/>
      <c r="L27" s="517"/>
      <c r="M27" s="517"/>
      <c r="N27" s="517"/>
      <c r="O27" s="518"/>
    </row>
    <row r="28" spans="1:15" ht="15" customHeight="1" x14ac:dyDescent="0.25">
      <c r="A28" s="5" t="s">
        <v>84</v>
      </c>
      <c r="B28" s="6" t="s">
        <v>7</v>
      </c>
      <c r="C28" s="7" t="s">
        <v>22</v>
      </c>
      <c r="D28" s="8">
        <f>E28+F28+G28</f>
        <v>0.1</v>
      </c>
      <c r="E28" s="8">
        <v>0.1</v>
      </c>
      <c r="F28" s="8"/>
      <c r="G28" s="8"/>
      <c r="H28" s="9">
        <f>I28+J28+K28</f>
        <v>0</v>
      </c>
      <c r="I28" s="9"/>
      <c r="J28" s="9"/>
      <c r="K28" s="9"/>
      <c r="L28" s="11">
        <f>M28+N28+O28</f>
        <v>0.1</v>
      </c>
      <c r="M28" s="11">
        <f>E28+I28</f>
        <v>0.1</v>
      </c>
      <c r="N28" s="11">
        <f t="shared" ref="N28:O37" si="5">F28+J28</f>
        <v>0</v>
      </c>
      <c r="O28" s="11">
        <f t="shared" si="5"/>
        <v>0</v>
      </c>
    </row>
    <row r="29" spans="1:15" ht="15" customHeight="1" x14ac:dyDescent="0.25">
      <c r="A29" s="5" t="s">
        <v>85</v>
      </c>
      <c r="B29" s="17" t="s">
        <v>10</v>
      </c>
      <c r="C29" s="15" t="s">
        <v>22</v>
      </c>
      <c r="D29" s="16">
        <f t="shared" ref="D29:D38" si="6">E29+F29+G29</f>
        <v>1.2</v>
      </c>
      <c r="E29" s="16">
        <v>0.6</v>
      </c>
      <c r="F29" s="16">
        <v>0.6</v>
      </c>
      <c r="G29" s="16"/>
      <c r="H29" s="10">
        <f t="shared" ref="H29:H37" si="7">I29+J29+K29</f>
        <v>0</v>
      </c>
      <c r="I29" s="10"/>
      <c r="J29" s="10"/>
      <c r="K29" s="10"/>
      <c r="L29" s="12">
        <f t="shared" ref="L29:L37" si="8">M29+N29+O29</f>
        <v>1.2</v>
      </c>
      <c r="M29" s="12">
        <f t="shared" ref="M29:M37" si="9">E29+I29</f>
        <v>0.6</v>
      </c>
      <c r="N29" s="12">
        <f t="shared" si="5"/>
        <v>0.6</v>
      </c>
      <c r="O29" s="12">
        <f t="shared" si="5"/>
        <v>0</v>
      </c>
    </row>
    <row r="30" spans="1:15" ht="15" customHeight="1" x14ac:dyDescent="0.25">
      <c r="A30" s="5" t="s">
        <v>86</v>
      </c>
      <c r="B30" s="17" t="s">
        <v>11</v>
      </c>
      <c r="C30" s="15" t="s">
        <v>22</v>
      </c>
      <c r="D30" s="16">
        <f t="shared" si="6"/>
        <v>13.299999999999999</v>
      </c>
      <c r="E30" s="16">
        <v>12.6</v>
      </c>
      <c r="F30" s="16">
        <v>0.7</v>
      </c>
      <c r="G30" s="16"/>
      <c r="H30" s="10">
        <f t="shared" si="7"/>
        <v>0</v>
      </c>
      <c r="I30" s="10"/>
      <c r="J30" s="10"/>
      <c r="K30" s="10"/>
      <c r="L30" s="12">
        <f t="shared" si="8"/>
        <v>13.299999999999999</v>
      </c>
      <c r="M30" s="12">
        <f t="shared" si="9"/>
        <v>12.6</v>
      </c>
      <c r="N30" s="12">
        <f t="shared" si="5"/>
        <v>0.7</v>
      </c>
      <c r="O30" s="12">
        <f t="shared" si="5"/>
        <v>0</v>
      </c>
    </row>
    <row r="31" spans="1:15" ht="15" customHeight="1" x14ac:dyDescent="0.25">
      <c r="A31" s="5" t="s">
        <v>87</v>
      </c>
      <c r="B31" s="17" t="s">
        <v>12</v>
      </c>
      <c r="C31" s="15" t="s">
        <v>22</v>
      </c>
      <c r="D31" s="16">
        <f t="shared" si="6"/>
        <v>1.1000000000000001</v>
      </c>
      <c r="E31" s="16"/>
      <c r="F31" s="16">
        <v>1.1000000000000001</v>
      </c>
      <c r="G31" s="16"/>
      <c r="H31" s="10">
        <f t="shared" si="7"/>
        <v>0</v>
      </c>
      <c r="I31" s="10"/>
      <c r="J31" s="10"/>
      <c r="K31" s="10"/>
      <c r="L31" s="12">
        <f t="shared" si="8"/>
        <v>1.1000000000000001</v>
      </c>
      <c r="M31" s="12">
        <f t="shared" si="9"/>
        <v>0</v>
      </c>
      <c r="N31" s="12">
        <f t="shared" si="5"/>
        <v>1.1000000000000001</v>
      </c>
      <c r="O31" s="12">
        <f t="shared" si="5"/>
        <v>0</v>
      </c>
    </row>
    <row r="32" spans="1:15" ht="15" customHeight="1" x14ac:dyDescent="0.25">
      <c r="A32" s="13" t="s">
        <v>88</v>
      </c>
      <c r="B32" s="17" t="s">
        <v>13</v>
      </c>
      <c r="C32" s="15" t="s">
        <v>22</v>
      </c>
      <c r="D32" s="16">
        <f t="shared" si="6"/>
        <v>1.6</v>
      </c>
      <c r="E32" s="16">
        <v>1.6</v>
      </c>
      <c r="F32" s="16"/>
      <c r="G32" s="16"/>
      <c r="H32" s="10">
        <f t="shared" si="7"/>
        <v>0</v>
      </c>
      <c r="I32" s="10"/>
      <c r="J32" s="10"/>
      <c r="K32" s="10"/>
      <c r="L32" s="12">
        <f t="shared" si="8"/>
        <v>1.6</v>
      </c>
      <c r="M32" s="12">
        <f t="shared" si="9"/>
        <v>1.6</v>
      </c>
      <c r="N32" s="12">
        <f t="shared" si="5"/>
        <v>0</v>
      </c>
      <c r="O32" s="12">
        <f t="shared" si="5"/>
        <v>0</v>
      </c>
    </row>
    <row r="33" spans="1:15" ht="15" customHeight="1" x14ac:dyDescent="0.25">
      <c r="A33" s="13" t="s">
        <v>89</v>
      </c>
      <c r="B33" s="18" t="s">
        <v>14</v>
      </c>
      <c r="C33" s="15" t="s">
        <v>22</v>
      </c>
      <c r="D33" s="16">
        <f t="shared" si="6"/>
        <v>2.9</v>
      </c>
      <c r="E33" s="16">
        <v>1.4</v>
      </c>
      <c r="F33" s="16">
        <v>1.5</v>
      </c>
      <c r="G33" s="16"/>
      <c r="H33" s="10">
        <f t="shared" si="7"/>
        <v>0</v>
      </c>
      <c r="I33" s="10"/>
      <c r="J33" s="10"/>
      <c r="K33" s="10"/>
      <c r="L33" s="12">
        <f t="shared" si="8"/>
        <v>2.9</v>
      </c>
      <c r="M33" s="12">
        <f t="shared" si="9"/>
        <v>1.4</v>
      </c>
      <c r="N33" s="12">
        <f t="shared" si="5"/>
        <v>1.5</v>
      </c>
      <c r="O33" s="12">
        <f t="shared" si="5"/>
        <v>0</v>
      </c>
    </row>
    <row r="34" spans="1:15" ht="15" customHeight="1" x14ac:dyDescent="0.25">
      <c r="A34" s="5" t="s">
        <v>90</v>
      </c>
      <c r="B34" s="6" t="s">
        <v>15</v>
      </c>
      <c r="C34" s="15" t="s">
        <v>22</v>
      </c>
      <c r="D34" s="16">
        <f t="shared" si="6"/>
        <v>2.9</v>
      </c>
      <c r="E34" s="16">
        <v>2.2999999999999998</v>
      </c>
      <c r="F34" s="16">
        <v>0.6</v>
      </c>
      <c r="G34" s="16"/>
      <c r="H34" s="10">
        <f t="shared" si="7"/>
        <v>0.4</v>
      </c>
      <c r="I34" s="10"/>
      <c r="J34" s="10">
        <v>0.4</v>
      </c>
      <c r="K34" s="10"/>
      <c r="L34" s="12">
        <f t="shared" si="8"/>
        <v>3.3</v>
      </c>
      <c r="M34" s="12">
        <f t="shared" si="9"/>
        <v>2.2999999999999998</v>
      </c>
      <c r="N34" s="12">
        <f t="shared" si="5"/>
        <v>1</v>
      </c>
      <c r="O34" s="12">
        <f t="shared" si="5"/>
        <v>0</v>
      </c>
    </row>
    <row r="35" spans="1:15" ht="15" customHeight="1" x14ac:dyDescent="0.25">
      <c r="A35" s="5" t="s">
        <v>91</v>
      </c>
      <c r="B35" s="17" t="s">
        <v>16</v>
      </c>
      <c r="C35" s="15" t="s">
        <v>22</v>
      </c>
      <c r="D35" s="16">
        <f t="shared" si="6"/>
        <v>9.9</v>
      </c>
      <c r="E35" s="16">
        <v>7</v>
      </c>
      <c r="F35" s="16">
        <v>2.9</v>
      </c>
      <c r="G35" s="16"/>
      <c r="H35" s="10">
        <f t="shared" si="7"/>
        <v>0</v>
      </c>
      <c r="I35" s="10"/>
      <c r="J35" s="10"/>
      <c r="K35" s="10"/>
      <c r="L35" s="12">
        <f t="shared" si="8"/>
        <v>9.9</v>
      </c>
      <c r="M35" s="12">
        <f t="shared" si="9"/>
        <v>7</v>
      </c>
      <c r="N35" s="12">
        <f t="shared" si="5"/>
        <v>2.9</v>
      </c>
      <c r="O35" s="12">
        <f t="shared" si="5"/>
        <v>0</v>
      </c>
    </row>
    <row r="36" spans="1:15" ht="15" customHeight="1" x14ac:dyDescent="0.25">
      <c r="A36" s="5" t="s">
        <v>92</v>
      </c>
      <c r="B36" s="17" t="s">
        <v>17</v>
      </c>
      <c r="C36" s="15" t="s">
        <v>22</v>
      </c>
      <c r="D36" s="16">
        <f t="shared" si="6"/>
        <v>0.4</v>
      </c>
      <c r="E36" s="16">
        <v>0.1</v>
      </c>
      <c r="F36" s="16">
        <v>0.3</v>
      </c>
      <c r="G36" s="16"/>
      <c r="H36" s="10">
        <f t="shared" si="7"/>
        <v>0</v>
      </c>
      <c r="I36" s="10"/>
      <c r="J36" s="10"/>
      <c r="K36" s="10"/>
      <c r="L36" s="12">
        <f t="shared" si="8"/>
        <v>0.4</v>
      </c>
      <c r="M36" s="12">
        <f t="shared" si="9"/>
        <v>0.1</v>
      </c>
      <c r="N36" s="12">
        <f t="shared" si="5"/>
        <v>0.3</v>
      </c>
      <c r="O36" s="12">
        <f t="shared" si="5"/>
        <v>0</v>
      </c>
    </row>
    <row r="37" spans="1:15" ht="15" customHeight="1" x14ac:dyDescent="0.25">
      <c r="A37" s="5" t="s">
        <v>93</v>
      </c>
      <c r="B37" s="17" t="s">
        <v>18</v>
      </c>
      <c r="C37" s="15" t="s">
        <v>22</v>
      </c>
      <c r="D37" s="16">
        <f t="shared" si="6"/>
        <v>1.5</v>
      </c>
      <c r="E37" s="16">
        <v>0.9</v>
      </c>
      <c r="F37" s="16">
        <v>0.6</v>
      </c>
      <c r="G37" s="16"/>
      <c r="H37" s="10">
        <f t="shared" si="7"/>
        <v>0</v>
      </c>
      <c r="I37" s="10"/>
      <c r="J37" s="10"/>
      <c r="K37" s="10"/>
      <c r="L37" s="12">
        <f t="shared" si="8"/>
        <v>1.5</v>
      </c>
      <c r="M37" s="12">
        <f t="shared" si="9"/>
        <v>0.9</v>
      </c>
      <c r="N37" s="12">
        <f t="shared" si="5"/>
        <v>0.6</v>
      </c>
      <c r="O37" s="12">
        <f t="shared" si="5"/>
        <v>0</v>
      </c>
    </row>
    <row r="38" spans="1:15" ht="15" customHeight="1" x14ac:dyDescent="0.25">
      <c r="A38" s="38" t="s">
        <v>94</v>
      </c>
      <c r="B38" s="17" t="s">
        <v>19</v>
      </c>
      <c r="C38" s="15" t="s">
        <v>22</v>
      </c>
      <c r="D38" s="16">
        <f t="shared" si="6"/>
        <v>0.9</v>
      </c>
      <c r="E38" s="16"/>
      <c r="F38" s="16">
        <v>0.9</v>
      </c>
      <c r="G38" s="16"/>
      <c r="H38" s="10">
        <f>I38+J38+K38</f>
        <v>0</v>
      </c>
      <c r="I38" s="10"/>
      <c r="J38" s="10"/>
      <c r="K38" s="10"/>
      <c r="L38" s="12">
        <f>M38+N38+O38</f>
        <v>0.9</v>
      </c>
      <c r="M38" s="12">
        <f>E38+I38</f>
        <v>0</v>
      </c>
      <c r="N38" s="12">
        <f>F38+J38</f>
        <v>0.9</v>
      </c>
      <c r="O38" s="12">
        <f>G38+K38</f>
        <v>0</v>
      </c>
    </row>
    <row r="39" spans="1:15" ht="15.95" customHeight="1" x14ac:dyDescent="0.25">
      <c r="A39" s="90" t="s">
        <v>95</v>
      </c>
      <c r="B39" s="21" t="s">
        <v>175</v>
      </c>
      <c r="C39" s="25"/>
      <c r="D39" s="23">
        <f>SUM(D28:D38)</f>
        <v>35.799999999999997</v>
      </c>
      <c r="E39" s="23">
        <f>SUM(E28:E38)</f>
        <v>26.599999999999998</v>
      </c>
      <c r="F39" s="23">
        <f>SUM(F28:F38)</f>
        <v>9.2000000000000011</v>
      </c>
      <c r="G39" s="23">
        <f>SUM(G28:G38)</f>
        <v>0</v>
      </c>
      <c r="H39" s="24">
        <f t="shared" ref="H39:O39" si="10">SUM(H28:H38)</f>
        <v>0.4</v>
      </c>
      <c r="I39" s="24">
        <f t="shared" si="10"/>
        <v>0</v>
      </c>
      <c r="J39" s="24">
        <f t="shared" si="10"/>
        <v>0.4</v>
      </c>
      <c r="K39" s="24">
        <f t="shared" si="10"/>
        <v>0</v>
      </c>
      <c r="L39" s="21">
        <f t="shared" si="10"/>
        <v>36.199999999999996</v>
      </c>
      <c r="M39" s="21">
        <f t="shared" si="10"/>
        <v>26.599999999999998</v>
      </c>
      <c r="N39" s="21">
        <f t="shared" si="10"/>
        <v>9.6000000000000014</v>
      </c>
      <c r="O39" s="21">
        <f t="shared" si="10"/>
        <v>0</v>
      </c>
    </row>
    <row r="40" spans="1:15" ht="15.95" customHeight="1" x14ac:dyDescent="0.25">
      <c r="A40" s="5" t="s">
        <v>96</v>
      </c>
      <c r="B40" s="516" t="s">
        <v>63</v>
      </c>
      <c r="C40" s="517"/>
      <c r="D40" s="517"/>
      <c r="E40" s="517"/>
      <c r="F40" s="517"/>
      <c r="G40" s="517"/>
      <c r="H40" s="517"/>
      <c r="I40" s="517"/>
      <c r="J40" s="517"/>
      <c r="K40" s="517"/>
      <c r="L40" s="517"/>
      <c r="M40" s="517"/>
      <c r="N40" s="517"/>
      <c r="O40" s="518"/>
    </row>
    <row r="41" spans="1:15" ht="15" customHeight="1" x14ac:dyDescent="0.25">
      <c r="A41" s="38" t="s">
        <v>97</v>
      </c>
      <c r="B41" s="26" t="s">
        <v>20</v>
      </c>
      <c r="C41" s="7" t="s">
        <v>32</v>
      </c>
      <c r="D41" s="8">
        <f>E41+F41+G41</f>
        <v>105.6</v>
      </c>
      <c r="E41" s="8">
        <v>105.6</v>
      </c>
      <c r="F41" s="8"/>
      <c r="G41" s="8"/>
      <c r="H41" s="10">
        <f>I41+J41+K41</f>
        <v>0</v>
      </c>
      <c r="I41" s="10"/>
      <c r="J41" s="10"/>
      <c r="K41" s="10"/>
      <c r="L41" s="12">
        <f>M41+N41+O41</f>
        <v>105.6</v>
      </c>
      <c r="M41" s="12">
        <f t="shared" ref="M41:O42" si="11">E41+I41</f>
        <v>105.6</v>
      </c>
      <c r="N41" s="12">
        <f t="shared" si="11"/>
        <v>0</v>
      </c>
      <c r="O41" s="12">
        <f t="shared" si="11"/>
        <v>0</v>
      </c>
    </row>
    <row r="42" spans="1:15" ht="15" hidden="1" customHeight="1" x14ac:dyDescent="0.25">
      <c r="A42" s="40" t="s">
        <v>98</v>
      </c>
      <c r="B42" s="29" t="s">
        <v>70</v>
      </c>
      <c r="C42" s="30" t="s">
        <v>32</v>
      </c>
      <c r="D42" s="8">
        <f>E42+F42+G42</f>
        <v>0</v>
      </c>
      <c r="E42" s="8"/>
      <c r="F42" s="8"/>
      <c r="G42" s="8"/>
      <c r="H42" s="10">
        <f>I42+J42+K42</f>
        <v>0</v>
      </c>
      <c r="I42" s="10"/>
      <c r="J42" s="10"/>
      <c r="K42" s="10"/>
      <c r="L42" s="12">
        <f>M42+N42+O42</f>
        <v>0</v>
      </c>
      <c r="M42" s="12">
        <f t="shared" si="11"/>
        <v>0</v>
      </c>
      <c r="N42" s="12">
        <f t="shared" si="11"/>
        <v>0</v>
      </c>
      <c r="O42" s="12">
        <f t="shared" si="11"/>
        <v>0</v>
      </c>
    </row>
    <row r="43" spans="1:15" ht="15.95" customHeight="1" x14ac:dyDescent="0.25">
      <c r="A43" s="20" t="s">
        <v>98</v>
      </c>
      <c r="B43" s="27" t="s">
        <v>176</v>
      </c>
      <c r="C43" s="28"/>
      <c r="D43" s="23">
        <f>D41+D42</f>
        <v>105.6</v>
      </c>
      <c r="E43" s="23">
        <f t="shared" ref="E43:O43" si="12">E41+E42</f>
        <v>105.6</v>
      </c>
      <c r="F43" s="23">
        <f t="shared" si="12"/>
        <v>0</v>
      </c>
      <c r="G43" s="23">
        <f t="shared" si="12"/>
        <v>0</v>
      </c>
      <c r="H43" s="24">
        <f t="shared" si="12"/>
        <v>0</v>
      </c>
      <c r="I43" s="24">
        <f t="shared" si="12"/>
        <v>0</v>
      </c>
      <c r="J43" s="24">
        <f t="shared" si="12"/>
        <v>0</v>
      </c>
      <c r="K43" s="24">
        <f t="shared" si="12"/>
        <v>0</v>
      </c>
      <c r="L43" s="21">
        <f t="shared" si="12"/>
        <v>105.6</v>
      </c>
      <c r="M43" s="21">
        <f t="shared" si="12"/>
        <v>105.6</v>
      </c>
      <c r="N43" s="21">
        <f t="shared" si="12"/>
        <v>0</v>
      </c>
      <c r="O43" s="21">
        <f t="shared" si="12"/>
        <v>0</v>
      </c>
    </row>
    <row r="44" spans="1:15" ht="15.95" customHeight="1" x14ac:dyDescent="0.25">
      <c r="A44" s="5" t="s">
        <v>99</v>
      </c>
      <c r="B44" s="516" t="s">
        <v>171</v>
      </c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18"/>
    </row>
    <row r="45" spans="1:15" ht="15.95" customHeight="1" x14ac:dyDescent="0.25">
      <c r="A45" s="13" t="s">
        <v>100</v>
      </c>
      <c r="B45" s="14" t="s">
        <v>55</v>
      </c>
      <c r="C45" s="30" t="s">
        <v>51</v>
      </c>
      <c r="D45" s="16">
        <f>E45+F45+G45</f>
        <v>0.1</v>
      </c>
      <c r="E45" s="16">
        <v>0.1</v>
      </c>
      <c r="F45" s="16"/>
      <c r="G45" s="16"/>
      <c r="H45" s="10">
        <f>I45+J45+K45</f>
        <v>0</v>
      </c>
      <c r="I45" s="10"/>
      <c r="J45" s="10"/>
      <c r="K45" s="10"/>
      <c r="L45" s="12">
        <f>M45+N45+O45</f>
        <v>0.1</v>
      </c>
      <c r="M45" s="12">
        <f t="shared" ref="M45:O60" si="13">E45+I45</f>
        <v>0.1</v>
      </c>
      <c r="N45" s="12">
        <f t="shared" si="13"/>
        <v>0</v>
      </c>
      <c r="O45" s="12">
        <f t="shared" si="13"/>
        <v>0</v>
      </c>
    </row>
    <row r="46" spans="1:15" ht="15.95" customHeight="1" x14ac:dyDescent="0.25">
      <c r="A46" s="13" t="s">
        <v>101</v>
      </c>
      <c r="B46" s="12" t="s">
        <v>33</v>
      </c>
      <c r="C46" s="30" t="s">
        <v>51</v>
      </c>
      <c r="D46" s="16">
        <f>E46+F46+G46</f>
        <v>0.1</v>
      </c>
      <c r="E46" s="16">
        <v>0.1</v>
      </c>
      <c r="F46" s="16"/>
      <c r="G46" s="16"/>
      <c r="H46" s="10">
        <f>I46+J46+K46</f>
        <v>0</v>
      </c>
      <c r="I46" s="10"/>
      <c r="J46" s="10"/>
      <c r="K46" s="10"/>
      <c r="L46" s="12">
        <f>M46+N46+O46</f>
        <v>0.1</v>
      </c>
      <c r="M46" s="12">
        <f t="shared" si="13"/>
        <v>0.1</v>
      </c>
      <c r="N46" s="12">
        <f t="shared" si="13"/>
        <v>0</v>
      </c>
      <c r="O46" s="12">
        <f t="shared" si="13"/>
        <v>0</v>
      </c>
    </row>
    <row r="47" spans="1:15" ht="15" customHeight="1" x14ac:dyDescent="0.25">
      <c r="A47" s="19" t="s">
        <v>102</v>
      </c>
      <c r="B47" s="29" t="s">
        <v>160</v>
      </c>
      <c r="C47" s="30" t="s">
        <v>51</v>
      </c>
      <c r="D47" s="16">
        <f>E47+F47+G47</f>
        <v>1.5</v>
      </c>
      <c r="E47" s="16">
        <v>1.5</v>
      </c>
      <c r="F47" s="16"/>
      <c r="G47" s="16"/>
      <c r="H47" s="10">
        <f>I47+J47+K47</f>
        <v>0</v>
      </c>
      <c r="I47" s="10"/>
      <c r="J47" s="10"/>
      <c r="K47" s="10"/>
      <c r="L47" s="12">
        <f>M47+N47+O47</f>
        <v>1.5</v>
      </c>
      <c r="M47" s="12">
        <f t="shared" si="13"/>
        <v>1.5</v>
      </c>
      <c r="N47" s="12">
        <f t="shared" si="13"/>
        <v>0</v>
      </c>
      <c r="O47" s="12">
        <f t="shared" si="13"/>
        <v>0</v>
      </c>
    </row>
    <row r="48" spans="1:15" ht="15" customHeight="1" x14ac:dyDescent="0.25">
      <c r="A48" s="5" t="s">
        <v>103</v>
      </c>
      <c r="B48" s="29" t="s">
        <v>416</v>
      </c>
      <c r="C48" s="30" t="s">
        <v>51</v>
      </c>
      <c r="D48" s="16">
        <f t="shared" ref="D48:D78" si="14">E48+F48+G48</f>
        <v>6.3999999999999995</v>
      </c>
      <c r="E48" s="16">
        <v>0.1</v>
      </c>
      <c r="F48" s="16"/>
      <c r="G48" s="16">
        <v>6.3</v>
      </c>
      <c r="H48" s="10">
        <f t="shared" ref="H48:H78" si="15">I48+J48+K48</f>
        <v>0</v>
      </c>
      <c r="I48" s="10"/>
      <c r="J48" s="10"/>
      <c r="K48" s="10"/>
      <c r="L48" s="12">
        <f t="shared" ref="L48:L78" si="16">M48+N48+O48</f>
        <v>6.3999999999999995</v>
      </c>
      <c r="M48" s="12">
        <f t="shared" si="13"/>
        <v>0.1</v>
      </c>
      <c r="N48" s="12">
        <f t="shared" si="13"/>
        <v>0</v>
      </c>
      <c r="O48" s="12">
        <f t="shared" si="13"/>
        <v>6.3</v>
      </c>
    </row>
    <row r="49" spans="1:15" ht="15" customHeight="1" x14ac:dyDescent="0.25">
      <c r="A49" s="5" t="s">
        <v>104</v>
      </c>
      <c r="B49" s="18" t="s">
        <v>152</v>
      </c>
      <c r="C49" s="30" t="s">
        <v>51</v>
      </c>
      <c r="D49" s="16">
        <f t="shared" si="14"/>
        <v>7.1</v>
      </c>
      <c r="E49" s="16"/>
      <c r="F49" s="16">
        <v>7.1</v>
      </c>
      <c r="G49" s="16"/>
      <c r="H49" s="10">
        <f t="shared" si="15"/>
        <v>0</v>
      </c>
      <c r="I49" s="10"/>
      <c r="J49" s="10"/>
      <c r="K49" s="10"/>
      <c r="L49" s="12">
        <f t="shared" si="16"/>
        <v>7.1</v>
      </c>
      <c r="M49" s="12">
        <f t="shared" si="13"/>
        <v>0</v>
      </c>
      <c r="N49" s="12">
        <f t="shared" si="13"/>
        <v>7.1</v>
      </c>
      <c r="O49" s="12">
        <f t="shared" si="13"/>
        <v>0</v>
      </c>
    </row>
    <row r="50" spans="1:15" ht="15" customHeight="1" x14ac:dyDescent="0.25">
      <c r="A50" s="32" t="s">
        <v>105</v>
      </c>
      <c r="B50" s="31" t="s">
        <v>342</v>
      </c>
      <c r="C50" s="30" t="s">
        <v>51</v>
      </c>
      <c r="D50" s="16">
        <f t="shared" si="14"/>
        <v>7.8999999999999995</v>
      </c>
      <c r="E50" s="16">
        <v>0.1</v>
      </c>
      <c r="F50" s="16"/>
      <c r="G50" s="16">
        <v>7.8</v>
      </c>
      <c r="H50" s="10">
        <f t="shared" si="15"/>
        <v>0</v>
      </c>
      <c r="I50" s="10"/>
      <c r="J50" s="10"/>
      <c r="K50" s="10"/>
      <c r="L50" s="12">
        <f t="shared" si="16"/>
        <v>7.8999999999999995</v>
      </c>
      <c r="M50" s="12">
        <f t="shared" si="13"/>
        <v>0.1</v>
      </c>
      <c r="N50" s="12">
        <f t="shared" si="13"/>
        <v>0</v>
      </c>
      <c r="O50" s="12">
        <f t="shared" si="13"/>
        <v>7.8</v>
      </c>
    </row>
    <row r="51" spans="1:15" ht="15" customHeight="1" x14ac:dyDescent="0.25">
      <c r="A51" s="32" t="s">
        <v>106</v>
      </c>
      <c r="B51" s="29" t="s">
        <v>417</v>
      </c>
      <c r="C51" s="15" t="s">
        <v>51</v>
      </c>
      <c r="D51" s="16">
        <f t="shared" si="14"/>
        <v>37.6</v>
      </c>
      <c r="E51" s="16">
        <v>1.7</v>
      </c>
      <c r="F51" s="16">
        <v>30.7</v>
      </c>
      <c r="G51" s="16">
        <v>5.2</v>
      </c>
      <c r="H51" s="10">
        <f t="shared" si="15"/>
        <v>0</v>
      </c>
      <c r="I51" s="10"/>
      <c r="J51" s="10"/>
      <c r="K51" s="10"/>
      <c r="L51" s="12">
        <f t="shared" si="16"/>
        <v>37.6</v>
      </c>
      <c r="M51" s="12">
        <f t="shared" si="13"/>
        <v>1.7</v>
      </c>
      <c r="N51" s="12">
        <f t="shared" si="13"/>
        <v>30.7</v>
      </c>
      <c r="O51" s="12">
        <f t="shared" si="13"/>
        <v>5.2</v>
      </c>
    </row>
    <row r="52" spans="1:15" ht="15" customHeight="1" x14ac:dyDescent="0.25">
      <c r="A52" s="32" t="s">
        <v>107</v>
      </c>
      <c r="B52" s="29" t="s">
        <v>418</v>
      </c>
      <c r="C52" s="15" t="s">
        <v>51</v>
      </c>
      <c r="D52" s="16">
        <f t="shared" si="14"/>
        <v>10.9</v>
      </c>
      <c r="E52" s="16">
        <v>0.8</v>
      </c>
      <c r="F52" s="16">
        <v>0.6</v>
      </c>
      <c r="G52" s="16">
        <v>9.5</v>
      </c>
      <c r="H52" s="10">
        <f t="shared" si="15"/>
        <v>0</v>
      </c>
      <c r="I52" s="10"/>
      <c r="J52" s="10"/>
      <c r="K52" s="10"/>
      <c r="L52" s="12">
        <f t="shared" si="16"/>
        <v>10.9</v>
      </c>
      <c r="M52" s="12">
        <f t="shared" si="13"/>
        <v>0.8</v>
      </c>
      <c r="N52" s="12">
        <f t="shared" si="13"/>
        <v>0.6</v>
      </c>
      <c r="O52" s="12">
        <f t="shared" si="13"/>
        <v>9.5</v>
      </c>
    </row>
    <row r="53" spans="1:15" ht="15" customHeight="1" x14ac:dyDescent="0.25">
      <c r="A53" s="32" t="s">
        <v>108</v>
      </c>
      <c r="B53" s="29" t="s">
        <v>419</v>
      </c>
      <c r="C53" s="30" t="s">
        <v>51</v>
      </c>
      <c r="D53" s="16">
        <f>E53+F53+G53</f>
        <v>0.1</v>
      </c>
      <c r="E53" s="16">
        <v>0.1</v>
      </c>
      <c r="F53" s="16"/>
      <c r="G53" s="16"/>
      <c r="H53" s="10">
        <f>I53+J53+K53</f>
        <v>0</v>
      </c>
      <c r="I53" s="10"/>
      <c r="J53" s="10"/>
      <c r="K53" s="10"/>
      <c r="L53" s="12">
        <f>M53+N53+O53</f>
        <v>0.1</v>
      </c>
      <c r="M53" s="12">
        <f>E53+I53</f>
        <v>0.1</v>
      </c>
      <c r="N53" s="12">
        <f>F53+J53</f>
        <v>0</v>
      </c>
      <c r="O53" s="12">
        <f>G53+K53</f>
        <v>0</v>
      </c>
    </row>
    <row r="54" spans="1:15" ht="15" customHeight="1" x14ac:dyDescent="0.25">
      <c r="A54" s="32" t="s">
        <v>109</v>
      </c>
      <c r="B54" s="33" t="s">
        <v>391</v>
      </c>
      <c r="C54" s="15" t="s">
        <v>51</v>
      </c>
      <c r="D54" s="16">
        <f t="shared" si="14"/>
        <v>2.2000000000000002</v>
      </c>
      <c r="E54" s="16">
        <v>2.2000000000000002</v>
      </c>
      <c r="F54" s="16"/>
      <c r="G54" s="16"/>
      <c r="H54" s="10">
        <f t="shared" si="15"/>
        <v>0</v>
      </c>
      <c r="I54" s="10"/>
      <c r="J54" s="10"/>
      <c r="K54" s="10"/>
      <c r="L54" s="12">
        <f t="shared" si="16"/>
        <v>2.2000000000000002</v>
      </c>
      <c r="M54" s="12">
        <f t="shared" si="13"/>
        <v>2.2000000000000002</v>
      </c>
      <c r="N54" s="12">
        <f t="shared" si="13"/>
        <v>0</v>
      </c>
      <c r="O54" s="12">
        <f t="shared" si="13"/>
        <v>0</v>
      </c>
    </row>
    <row r="55" spans="1:15" ht="15" customHeight="1" x14ac:dyDescent="0.25">
      <c r="A55" s="32" t="s">
        <v>155</v>
      </c>
      <c r="B55" s="171" t="s">
        <v>46</v>
      </c>
      <c r="C55" s="15" t="s">
        <v>51</v>
      </c>
      <c r="D55" s="16">
        <f t="shared" si="14"/>
        <v>0.1</v>
      </c>
      <c r="E55" s="16">
        <v>0.1</v>
      </c>
      <c r="F55" s="16"/>
      <c r="G55" s="16"/>
      <c r="H55" s="10">
        <f t="shared" si="15"/>
        <v>0</v>
      </c>
      <c r="I55" s="10"/>
      <c r="J55" s="10"/>
      <c r="K55" s="10"/>
      <c r="L55" s="12">
        <f t="shared" si="16"/>
        <v>0.1</v>
      </c>
      <c r="M55" s="12">
        <f t="shared" si="13"/>
        <v>0.1</v>
      </c>
      <c r="N55" s="12">
        <f t="shared" si="13"/>
        <v>0</v>
      </c>
      <c r="O55" s="12">
        <f t="shared" si="13"/>
        <v>0</v>
      </c>
    </row>
    <row r="56" spans="1:15" ht="15" customHeight="1" x14ac:dyDescent="0.25">
      <c r="A56" s="32" t="s">
        <v>156</v>
      </c>
      <c r="B56" s="12" t="s">
        <v>43</v>
      </c>
      <c r="C56" s="15" t="s">
        <v>51</v>
      </c>
      <c r="D56" s="16">
        <f t="shared" si="14"/>
        <v>0.1</v>
      </c>
      <c r="E56" s="16">
        <v>0.1</v>
      </c>
      <c r="F56" s="16"/>
      <c r="G56" s="16"/>
      <c r="H56" s="10">
        <f t="shared" si="15"/>
        <v>0</v>
      </c>
      <c r="I56" s="10"/>
      <c r="J56" s="10"/>
      <c r="K56" s="10"/>
      <c r="L56" s="12">
        <f t="shared" si="16"/>
        <v>0.1</v>
      </c>
      <c r="M56" s="12">
        <f t="shared" si="13"/>
        <v>0.1</v>
      </c>
      <c r="N56" s="12">
        <f t="shared" si="13"/>
        <v>0</v>
      </c>
      <c r="O56" s="12">
        <f t="shared" si="13"/>
        <v>0</v>
      </c>
    </row>
    <row r="57" spans="1:15" ht="15" customHeight="1" x14ac:dyDescent="0.25">
      <c r="A57" s="32" t="s">
        <v>110</v>
      </c>
      <c r="B57" s="34" t="s">
        <v>165</v>
      </c>
      <c r="C57" s="30" t="s">
        <v>51</v>
      </c>
      <c r="D57" s="16">
        <f t="shared" si="14"/>
        <v>6.6</v>
      </c>
      <c r="E57" s="16">
        <v>0.1</v>
      </c>
      <c r="F57" s="16"/>
      <c r="G57" s="16">
        <v>6.5</v>
      </c>
      <c r="H57" s="10">
        <f t="shared" si="15"/>
        <v>0</v>
      </c>
      <c r="I57" s="10"/>
      <c r="J57" s="10"/>
      <c r="K57" s="10"/>
      <c r="L57" s="12">
        <f t="shared" si="16"/>
        <v>6.6</v>
      </c>
      <c r="M57" s="12">
        <f t="shared" si="13"/>
        <v>0.1</v>
      </c>
      <c r="N57" s="12">
        <f t="shared" si="13"/>
        <v>0</v>
      </c>
      <c r="O57" s="12">
        <f t="shared" si="13"/>
        <v>6.5</v>
      </c>
    </row>
    <row r="58" spans="1:15" ht="15" customHeight="1" x14ac:dyDescent="0.25">
      <c r="A58" s="32" t="s">
        <v>157</v>
      </c>
      <c r="B58" s="34" t="s">
        <v>44</v>
      </c>
      <c r="C58" s="30" t="s">
        <v>51</v>
      </c>
      <c r="D58" s="16">
        <f t="shared" si="14"/>
        <v>0.1</v>
      </c>
      <c r="E58" s="16">
        <v>0.1</v>
      </c>
      <c r="F58" s="16"/>
      <c r="G58" s="16"/>
      <c r="H58" s="10">
        <f t="shared" si="15"/>
        <v>0</v>
      </c>
      <c r="I58" s="10"/>
      <c r="J58" s="10"/>
      <c r="K58" s="10"/>
      <c r="L58" s="12">
        <f t="shared" si="16"/>
        <v>0.1</v>
      </c>
      <c r="M58" s="12">
        <f t="shared" si="13"/>
        <v>0.1</v>
      </c>
      <c r="N58" s="12">
        <f t="shared" si="13"/>
        <v>0</v>
      </c>
      <c r="O58" s="12">
        <f t="shared" si="13"/>
        <v>0</v>
      </c>
    </row>
    <row r="59" spans="1:15" ht="15" customHeight="1" x14ac:dyDescent="0.25">
      <c r="A59" s="5" t="s">
        <v>158</v>
      </c>
      <c r="B59" s="84" t="s">
        <v>47</v>
      </c>
      <c r="C59" s="30" t="s">
        <v>51</v>
      </c>
      <c r="D59" s="16">
        <f t="shared" si="14"/>
        <v>0.1</v>
      </c>
      <c r="E59" s="16">
        <v>0.1</v>
      </c>
      <c r="F59" s="16"/>
      <c r="G59" s="16"/>
      <c r="H59" s="10">
        <f t="shared" si="15"/>
        <v>0</v>
      </c>
      <c r="I59" s="10"/>
      <c r="J59" s="10"/>
      <c r="K59" s="10"/>
      <c r="L59" s="12">
        <f t="shared" si="16"/>
        <v>0.1</v>
      </c>
      <c r="M59" s="12">
        <f t="shared" si="13"/>
        <v>0.1</v>
      </c>
      <c r="N59" s="12">
        <f t="shared" si="13"/>
        <v>0</v>
      </c>
      <c r="O59" s="12">
        <f t="shared" si="13"/>
        <v>0</v>
      </c>
    </row>
    <row r="60" spans="1:15" ht="15" customHeight="1" x14ac:dyDescent="0.25">
      <c r="A60" s="5" t="s">
        <v>111</v>
      </c>
      <c r="B60" s="33" t="s">
        <v>392</v>
      </c>
      <c r="C60" s="30" t="s">
        <v>51</v>
      </c>
      <c r="D60" s="16">
        <f>E60+F60+G60</f>
        <v>4.8</v>
      </c>
      <c r="E60" s="16"/>
      <c r="F60" s="16"/>
      <c r="G60" s="16">
        <v>4.8</v>
      </c>
      <c r="H60" s="10">
        <f t="shared" si="15"/>
        <v>0</v>
      </c>
      <c r="I60" s="10"/>
      <c r="J60" s="10"/>
      <c r="K60" s="10"/>
      <c r="L60" s="12">
        <f t="shared" si="16"/>
        <v>4.8</v>
      </c>
      <c r="M60" s="12">
        <f t="shared" si="13"/>
        <v>0</v>
      </c>
      <c r="N60" s="12">
        <f t="shared" si="13"/>
        <v>0</v>
      </c>
      <c r="O60" s="12">
        <f t="shared" si="13"/>
        <v>4.8</v>
      </c>
    </row>
    <row r="61" spans="1:15" ht="15" customHeight="1" x14ac:dyDescent="0.25">
      <c r="A61" s="5" t="s">
        <v>112</v>
      </c>
      <c r="B61" s="33" t="s">
        <v>42</v>
      </c>
      <c r="C61" s="30" t="s">
        <v>51</v>
      </c>
      <c r="D61" s="16">
        <f t="shared" si="14"/>
        <v>27.1</v>
      </c>
      <c r="E61" s="16">
        <v>0.1</v>
      </c>
      <c r="F61" s="16"/>
      <c r="G61" s="16">
        <v>27</v>
      </c>
      <c r="H61" s="10">
        <f t="shared" si="15"/>
        <v>0</v>
      </c>
      <c r="I61" s="10"/>
      <c r="J61" s="10"/>
      <c r="K61" s="10"/>
      <c r="L61" s="12">
        <f t="shared" si="16"/>
        <v>27.1</v>
      </c>
      <c r="M61" s="12">
        <f t="shared" ref="M61:O91" si="17">E61+I61</f>
        <v>0.1</v>
      </c>
      <c r="N61" s="12">
        <f t="shared" si="17"/>
        <v>0</v>
      </c>
      <c r="O61" s="12">
        <f t="shared" si="17"/>
        <v>27</v>
      </c>
    </row>
    <row r="62" spans="1:15" ht="15" customHeight="1" x14ac:dyDescent="0.25">
      <c r="A62" s="5" t="s">
        <v>113</v>
      </c>
      <c r="B62" s="33" t="s">
        <v>393</v>
      </c>
      <c r="C62" s="30" t="s">
        <v>51</v>
      </c>
      <c r="D62" s="16">
        <f>E62+F62+G62</f>
        <v>12.1</v>
      </c>
      <c r="E62" s="16">
        <v>0.1</v>
      </c>
      <c r="F62" s="16"/>
      <c r="G62" s="16">
        <v>12</v>
      </c>
      <c r="H62" s="10">
        <f t="shared" si="15"/>
        <v>0</v>
      </c>
      <c r="I62" s="10"/>
      <c r="J62" s="10"/>
      <c r="K62" s="10"/>
      <c r="L62" s="12">
        <f t="shared" si="16"/>
        <v>12.1</v>
      </c>
      <c r="M62" s="12">
        <f>E62+I62</f>
        <v>0.1</v>
      </c>
      <c r="N62" s="12">
        <f>F62+J62</f>
        <v>0</v>
      </c>
      <c r="O62" s="12">
        <f>G62+K62</f>
        <v>12</v>
      </c>
    </row>
    <row r="63" spans="1:15" ht="15" customHeight="1" x14ac:dyDescent="0.25">
      <c r="A63" s="5" t="s">
        <v>114</v>
      </c>
      <c r="B63" s="34" t="s">
        <v>41</v>
      </c>
      <c r="C63" s="30" t="s">
        <v>51</v>
      </c>
      <c r="D63" s="16">
        <f t="shared" si="14"/>
        <v>22.6</v>
      </c>
      <c r="E63" s="16">
        <v>0.1</v>
      </c>
      <c r="F63" s="16"/>
      <c r="G63" s="16">
        <v>22.5</v>
      </c>
      <c r="H63" s="10">
        <f t="shared" si="15"/>
        <v>0</v>
      </c>
      <c r="I63" s="10"/>
      <c r="J63" s="10"/>
      <c r="K63" s="10"/>
      <c r="L63" s="12">
        <f t="shared" si="16"/>
        <v>22.6</v>
      </c>
      <c r="M63" s="12">
        <f t="shared" si="17"/>
        <v>0.1</v>
      </c>
      <c r="N63" s="12">
        <f t="shared" si="17"/>
        <v>0</v>
      </c>
      <c r="O63" s="12">
        <f t="shared" si="17"/>
        <v>22.5</v>
      </c>
    </row>
    <row r="64" spans="1:15" ht="15" customHeight="1" x14ac:dyDescent="0.25">
      <c r="A64" s="5" t="s">
        <v>115</v>
      </c>
      <c r="B64" s="29" t="s">
        <v>161</v>
      </c>
      <c r="C64" s="30" t="s">
        <v>51</v>
      </c>
      <c r="D64" s="16">
        <f t="shared" si="14"/>
        <v>6.2</v>
      </c>
      <c r="E64" s="16">
        <v>1</v>
      </c>
      <c r="F64" s="16"/>
      <c r="G64" s="16">
        <v>5.2</v>
      </c>
      <c r="H64" s="10">
        <f t="shared" si="15"/>
        <v>0</v>
      </c>
      <c r="I64" s="10"/>
      <c r="J64" s="10"/>
      <c r="K64" s="10"/>
      <c r="L64" s="12">
        <f t="shared" si="16"/>
        <v>6.2</v>
      </c>
      <c r="M64" s="12">
        <f t="shared" si="17"/>
        <v>1</v>
      </c>
      <c r="N64" s="12">
        <f t="shared" si="17"/>
        <v>0</v>
      </c>
      <c r="O64" s="12">
        <f t="shared" si="17"/>
        <v>5.2</v>
      </c>
    </row>
    <row r="65" spans="1:15" ht="15" customHeight="1" x14ac:dyDescent="0.25">
      <c r="A65" s="5" t="s">
        <v>166</v>
      </c>
      <c r="B65" s="29" t="s">
        <v>153</v>
      </c>
      <c r="C65" s="30" t="s">
        <v>51</v>
      </c>
      <c r="D65" s="16">
        <f t="shared" si="14"/>
        <v>60.4</v>
      </c>
      <c r="E65" s="16"/>
      <c r="F65" s="16"/>
      <c r="G65" s="16">
        <v>60.4</v>
      </c>
      <c r="H65" s="10">
        <f t="shared" si="15"/>
        <v>0</v>
      </c>
      <c r="I65" s="10"/>
      <c r="J65" s="10"/>
      <c r="K65" s="10"/>
      <c r="L65" s="12">
        <f t="shared" si="16"/>
        <v>60.4</v>
      </c>
      <c r="M65" s="12">
        <f t="shared" si="17"/>
        <v>0</v>
      </c>
      <c r="N65" s="12">
        <f t="shared" si="17"/>
        <v>0</v>
      </c>
      <c r="O65" s="12">
        <f t="shared" si="17"/>
        <v>60.4</v>
      </c>
    </row>
    <row r="66" spans="1:15" ht="15" customHeight="1" x14ac:dyDescent="0.25">
      <c r="A66" s="5" t="s">
        <v>116</v>
      </c>
      <c r="B66" s="29" t="s">
        <v>34</v>
      </c>
      <c r="C66" s="30" t="s">
        <v>51</v>
      </c>
      <c r="D66" s="16">
        <f t="shared" si="14"/>
        <v>35.299999999999997</v>
      </c>
      <c r="E66" s="16"/>
      <c r="F66" s="16"/>
      <c r="G66" s="16">
        <v>35.299999999999997</v>
      </c>
      <c r="H66" s="10">
        <f t="shared" si="15"/>
        <v>0</v>
      </c>
      <c r="I66" s="10"/>
      <c r="J66" s="10"/>
      <c r="K66" s="10"/>
      <c r="L66" s="12">
        <f t="shared" si="16"/>
        <v>35.299999999999997</v>
      </c>
      <c r="M66" s="12">
        <f t="shared" si="17"/>
        <v>0</v>
      </c>
      <c r="N66" s="12">
        <f t="shared" si="17"/>
        <v>0</v>
      </c>
      <c r="O66" s="12">
        <f t="shared" si="17"/>
        <v>35.299999999999997</v>
      </c>
    </row>
    <row r="67" spans="1:15" ht="15" customHeight="1" x14ac:dyDescent="0.25">
      <c r="A67" s="5" t="s">
        <v>117</v>
      </c>
      <c r="B67" s="29" t="s">
        <v>36</v>
      </c>
      <c r="C67" s="30" t="s">
        <v>51</v>
      </c>
      <c r="D67" s="16">
        <f t="shared" si="14"/>
        <v>35.6</v>
      </c>
      <c r="E67" s="16"/>
      <c r="F67" s="16"/>
      <c r="G67" s="16">
        <v>35.6</v>
      </c>
      <c r="H67" s="10">
        <f t="shared" si="15"/>
        <v>0</v>
      </c>
      <c r="I67" s="10"/>
      <c r="J67" s="10"/>
      <c r="K67" s="10"/>
      <c r="L67" s="12">
        <f t="shared" si="16"/>
        <v>35.6</v>
      </c>
      <c r="M67" s="12">
        <f t="shared" si="17"/>
        <v>0</v>
      </c>
      <c r="N67" s="12">
        <f t="shared" si="17"/>
        <v>0</v>
      </c>
      <c r="O67" s="12">
        <f t="shared" si="17"/>
        <v>35.6</v>
      </c>
    </row>
    <row r="68" spans="1:15" ht="15" customHeight="1" x14ac:dyDescent="0.25">
      <c r="A68" s="5" t="s">
        <v>118</v>
      </c>
      <c r="B68" s="29" t="s">
        <v>38</v>
      </c>
      <c r="C68" s="30" t="s">
        <v>51</v>
      </c>
      <c r="D68" s="16">
        <f t="shared" si="14"/>
        <v>76.400000000000006</v>
      </c>
      <c r="E68" s="16"/>
      <c r="F68" s="16"/>
      <c r="G68" s="16">
        <v>76.400000000000006</v>
      </c>
      <c r="H68" s="10">
        <f t="shared" si="15"/>
        <v>0</v>
      </c>
      <c r="I68" s="10"/>
      <c r="J68" s="10"/>
      <c r="K68" s="10"/>
      <c r="L68" s="12">
        <f t="shared" si="16"/>
        <v>76.400000000000006</v>
      </c>
      <c r="M68" s="12">
        <f t="shared" si="17"/>
        <v>0</v>
      </c>
      <c r="N68" s="12">
        <f t="shared" si="17"/>
        <v>0</v>
      </c>
      <c r="O68" s="12">
        <f t="shared" si="17"/>
        <v>76.400000000000006</v>
      </c>
    </row>
    <row r="69" spans="1:15" ht="15" customHeight="1" x14ac:dyDescent="0.25">
      <c r="A69" s="5" t="s">
        <v>119</v>
      </c>
      <c r="B69" s="29" t="s">
        <v>37</v>
      </c>
      <c r="C69" s="30" t="s">
        <v>51</v>
      </c>
      <c r="D69" s="16">
        <f t="shared" si="14"/>
        <v>38.200000000000003</v>
      </c>
      <c r="E69" s="16"/>
      <c r="F69" s="16"/>
      <c r="G69" s="16">
        <v>38.200000000000003</v>
      </c>
      <c r="H69" s="10">
        <f t="shared" si="15"/>
        <v>0</v>
      </c>
      <c r="I69" s="10"/>
      <c r="J69" s="10"/>
      <c r="K69" s="10"/>
      <c r="L69" s="12">
        <f t="shared" si="16"/>
        <v>38.200000000000003</v>
      </c>
      <c r="M69" s="12">
        <f t="shared" si="17"/>
        <v>0</v>
      </c>
      <c r="N69" s="12">
        <f t="shared" si="17"/>
        <v>0</v>
      </c>
      <c r="O69" s="12">
        <f t="shared" si="17"/>
        <v>38.200000000000003</v>
      </c>
    </row>
    <row r="70" spans="1:15" ht="15" customHeight="1" x14ac:dyDescent="0.25">
      <c r="A70" s="5" t="s">
        <v>120</v>
      </c>
      <c r="B70" s="35" t="s">
        <v>35</v>
      </c>
      <c r="C70" s="15" t="s">
        <v>51</v>
      </c>
      <c r="D70" s="16">
        <f t="shared" si="14"/>
        <v>69.7</v>
      </c>
      <c r="E70" s="16"/>
      <c r="F70" s="16"/>
      <c r="G70" s="16">
        <v>69.7</v>
      </c>
      <c r="H70" s="10">
        <f t="shared" si="15"/>
        <v>0</v>
      </c>
      <c r="I70" s="10"/>
      <c r="J70" s="10"/>
      <c r="K70" s="10"/>
      <c r="L70" s="12">
        <f t="shared" si="16"/>
        <v>69.7</v>
      </c>
      <c r="M70" s="12">
        <f t="shared" si="17"/>
        <v>0</v>
      </c>
      <c r="N70" s="12">
        <f t="shared" si="17"/>
        <v>0</v>
      </c>
      <c r="O70" s="12">
        <f t="shared" si="17"/>
        <v>69.7</v>
      </c>
    </row>
    <row r="71" spans="1:15" ht="15" customHeight="1" x14ac:dyDescent="0.25">
      <c r="A71" s="5" t="s">
        <v>162</v>
      </c>
      <c r="B71" s="36" t="s">
        <v>39</v>
      </c>
      <c r="C71" s="15" t="s">
        <v>51</v>
      </c>
      <c r="D71" s="16">
        <f t="shared" si="14"/>
        <v>8.9</v>
      </c>
      <c r="E71" s="16"/>
      <c r="F71" s="16"/>
      <c r="G71" s="16">
        <v>8.9</v>
      </c>
      <c r="H71" s="10">
        <f t="shared" si="15"/>
        <v>0</v>
      </c>
      <c r="I71" s="10"/>
      <c r="J71" s="10"/>
      <c r="K71" s="10"/>
      <c r="L71" s="12">
        <f t="shared" si="16"/>
        <v>8.9</v>
      </c>
      <c r="M71" s="12">
        <f t="shared" si="17"/>
        <v>0</v>
      </c>
      <c r="N71" s="12">
        <f t="shared" si="17"/>
        <v>0</v>
      </c>
      <c r="O71" s="12">
        <f t="shared" si="17"/>
        <v>8.9</v>
      </c>
    </row>
    <row r="72" spans="1:15" ht="15" customHeight="1" x14ac:dyDescent="0.25">
      <c r="A72" s="5" t="s">
        <v>121</v>
      </c>
      <c r="B72" s="36" t="s">
        <v>40</v>
      </c>
      <c r="C72" s="15" t="s">
        <v>51</v>
      </c>
      <c r="D72" s="16">
        <f t="shared" si="14"/>
        <v>16.2</v>
      </c>
      <c r="E72" s="16"/>
      <c r="F72" s="16"/>
      <c r="G72" s="16">
        <v>16.2</v>
      </c>
      <c r="H72" s="10">
        <f t="shared" si="15"/>
        <v>0</v>
      </c>
      <c r="I72" s="10"/>
      <c r="J72" s="10"/>
      <c r="K72" s="10"/>
      <c r="L72" s="12">
        <f t="shared" si="16"/>
        <v>16.2</v>
      </c>
      <c r="M72" s="12">
        <f t="shared" si="17"/>
        <v>0</v>
      </c>
      <c r="N72" s="12">
        <f t="shared" si="17"/>
        <v>0</v>
      </c>
      <c r="O72" s="12">
        <f t="shared" si="17"/>
        <v>16.2</v>
      </c>
    </row>
    <row r="73" spans="1:15" ht="15" customHeight="1" x14ac:dyDescent="0.25">
      <c r="A73" s="32" t="s">
        <v>122</v>
      </c>
      <c r="B73" s="35" t="s">
        <v>49</v>
      </c>
      <c r="C73" s="15" t="s">
        <v>51</v>
      </c>
      <c r="D73" s="16">
        <f t="shared" si="14"/>
        <v>4.3999999999999995</v>
      </c>
      <c r="E73" s="16"/>
      <c r="F73" s="16">
        <v>0.1</v>
      </c>
      <c r="G73" s="16">
        <v>4.3</v>
      </c>
      <c r="H73" s="10">
        <f t="shared" si="15"/>
        <v>0</v>
      </c>
      <c r="I73" s="10"/>
      <c r="J73" s="10"/>
      <c r="K73" s="10"/>
      <c r="L73" s="12">
        <f t="shared" si="16"/>
        <v>4.3999999999999995</v>
      </c>
      <c r="M73" s="12">
        <f t="shared" si="17"/>
        <v>0</v>
      </c>
      <c r="N73" s="12">
        <f t="shared" si="17"/>
        <v>0.1</v>
      </c>
      <c r="O73" s="12">
        <f t="shared" si="17"/>
        <v>4.3</v>
      </c>
    </row>
    <row r="74" spans="1:15" ht="15" customHeight="1" x14ac:dyDescent="0.25">
      <c r="A74" s="38" t="s">
        <v>123</v>
      </c>
      <c r="B74" s="35" t="s">
        <v>48</v>
      </c>
      <c r="C74" s="15" t="s">
        <v>51</v>
      </c>
      <c r="D74" s="16">
        <f t="shared" si="14"/>
        <v>52.3</v>
      </c>
      <c r="E74" s="16"/>
      <c r="F74" s="16">
        <v>0.3</v>
      </c>
      <c r="G74" s="16">
        <v>52</v>
      </c>
      <c r="H74" s="10">
        <f t="shared" si="15"/>
        <v>0</v>
      </c>
      <c r="I74" s="10"/>
      <c r="J74" s="10"/>
      <c r="K74" s="10"/>
      <c r="L74" s="12">
        <f t="shared" si="16"/>
        <v>52.3</v>
      </c>
      <c r="M74" s="12">
        <f t="shared" si="17"/>
        <v>0</v>
      </c>
      <c r="N74" s="12">
        <f t="shared" si="17"/>
        <v>0.3</v>
      </c>
      <c r="O74" s="12">
        <f t="shared" si="17"/>
        <v>52</v>
      </c>
    </row>
    <row r="75" spans="1:15" ht="15" customHeight="1" x14ac:dyDescent="0.25">
      <c r="A75" s="13" t="s">
        <v>124</v>
      </c>
      <c r="B75" s="35" t="s">
        <v>65</v>
      </c>
      <c r="C75" s="15" t="s">
        <v>51</v>
      </c>
      <c r="D75" s="16">
        <f t="shared" si="14"/>
        <v>11.8</v>
      </c>
      <c r="E75" s="16"/>
      <c r="F75" s="16"/>
      <c r="G75" s="16">
        <v>11.8</v>
      </c>
      <c r="H75" s="10">
        <f t="shared" si="15"/>
        <v>0</v>
      </c>
      <c r="I75" s="10"/>
      <c r="J75" s="10"/>
      <c r="K75" s="10"/>
      <c r="L75" s="12">
        <f t="shared" si="16"/>
        <v>11.8</v>
      </c>
      <c r="M75" s="12">
        <f t="shared" si="17"/>
        <v>0</v>
      </c>
      <c r="N75" s="12">
        <f t="shared" si="17"/>
        <v>0</v>
      </c>
      <c r="O75" s="12">
        <f t="shared" si="17"/>
        <v>11.8</v>
      </c>
    </row>
    <row r="76" spans="1:15" ht="15" customHeight="1" x14ac:dyDescent="0.25">
      <c r="A76" s="19" t="s">
        <v>125</v>
      </c>
      <c r="B76" s="35" t="s">
        <v>50</v>
      </c>
      <c r="C76" s="15" t="s">
        <v>51</v>
      </c>
      <c r="D76" s="16">
        <f t="shared" si="14"/>
        <v>26.5</v>
      </c>
      <c r="E76" s="16"/>
      <c r="F76" s="16">
        <v>26.5</v>
      </c>
      <c r="G76" s="16"/>
      <c r="H76" s="10">
        <f t="shared" si="15"/>
        <v>0</v>
      </c>
      <c r="I76" s="10"/>
      <c r="J76" s="10"/>
      <c r="K76" s="10"/>
      <c r="L76" s="12">
        <f t="shared" si="16"/>
        <v>26.5</v>
      </c>
      <c r="M76" s="12">
        <f t="shared" si="17"/>
        <v>0</v>
      </c>
      <c r="N76" s="12">
        <f t="shared" si="17"/>
        <v>26.5</v>
      </c>
      <c r="O76" s="12">
        <f t="shared" si="17"/>
        <v>0</v>
      </c>
    </row>
    <row r="77" spans="1:15" ht="15" customHeight="1" x14ac:dyDescent="0.25">
      <c r="A77" s="328" t="s">
        <v>126</v>
      </c>
      <c r="B77" s="35" t="s">
        <v>167</v>
      </c>
      <c r="C77" s="15" t="s">
        <v>51</v>
      </c>
      <c r="D77" s="16">
        <f t="shared" si="14"/>
        <v>14</v>
      </c>
      <c r="E77" s="16">
        <v>0.1</v>
      </c>
      <c r="F77" s="16"/>
      <c r="G77" s="16">
        <v>13.9</v>
      </c>
      <c r="H77" s="10">
        <f t="shared" si="15"/>
        <v>-4.6999999999999993</v>
      </c>
      <c r="I77" s="10">
        <v>-0.1</v>
      </c>
      <c r="J77" s="10"/>
      <c r="K77" s="10">
        <v>-4.5999999999999996</v>
      </c>
      <c r="L77" s="12">
        <f t="shared" si="16"/>
        <v>9.3000000000000007</v>
      </c>
      <c r="M77" s="12">
        <f t="shared" si="17"/>
        <v>0</v>
      </c>
      <c r="N77" s="12">
        <f t="shared" si="17"/>
        <v>0</v>
      </c>
      <c r="O77" s="12">
        <f t="shared" si="17"/>
        <v>9.3000000000000007</v>
      </c>
    </row>
    <row r="78" spans="1:15" s="37" customFormat="1" ht="15" customHeight="1" x14ac:dyDescent="0.25">
      <c r="A78" s="32" t="s">
        <v>127</v>
      </c>
      <c r="B78" s="35" t="s">
        <v>168</v>
      </c>
      <c r="C78" s="15" t="s">
        <v>51</v>
      </c>
      <c r="D78" s="16">
        <f t="shared" si="14"/>
        <v>2</v>
      </c>
      <c r="E78" s="16">
        <v>2</v>
      </c>
      <c r="F78" s="16"/>
      <c r="G78" s="16"/>
      <c r="H78" s="10">
        <f t="shared" si="15"/>
        <v>4.5999999999999996</v>
      </c>
      <c r="I78" s="10"/>
      <c r="J78" s="10"/>
      <c r="K78" s="10">
        <v>4.5999999999999996</v>
      </c>
      <c r="L78" s="12">
        <f t="shared" si="16"/>
        <v>6.6</v>
      </c>
      <c r="M78" s="12">
        <f t="shared" si="17"/>
        <v>2</v>
      </c>
      <c r="N78" s="12">
        <f t="shared" si="17"/>
        <v>0</v>
      </c>
      <c r="O78" s="12">
        <f t="shared" si="17"/>
        <v>4.5999999999999996</v>
      </c>
    </row>
    <row r="79" spans="1:15" ht="15.95" customHeight="1" x14ac:dyDescent="0.25">
      <c r="A79" s="330" t="s">
        <v>128</v>
      </c>
      <c r="B79" s="27" t="s">
        <v>177</v>
      </c>
      <c r="C79" s="25"/>
      <c r="D79" s="21">
        <f>SUM(D44:D78)</f>
        <v>605.39999999999986</v>
      </c>
      <c r="E79" s="21">
        <f>SUM(E44:E78)</f>
        <v>10.599999999999996</v>
      </c>
      <c r="F79" s="21">
        <f>SUM(F44:F78)</f>
        <v>65.3</v>
      </c>
      <c r="G79" s="21">
        <f>SUM(G44:G78)</f>
        <v>529.49999999999989</v>
      </c>
      <c r="H79" s="24">
        <f>SUM(H45:H78)</f>
        <v>-9.9999999999999645E-2</v>
      </c>
      <c r="I79" s="24">
        <f>SUM(I45:I78)</f>
        <v>-0.1</v>
      </c>
      <c r="J79" s="24">
        <f>SUM(J45:J78)</f>
        <v>0</v>
      </c>
      <c r="K79" s="24">
        <f>SUM(K45:K78)</f>
        <v>0</v>
      </c>
      <c r="L79" s="21">
        <f>SUM(L44:L78)</f>
        <v>605.29999999999984</v>
      </c>
      <c r="M79" s="21">
        <f>SUM(M44:M78)</f>
        <v>10.499999999999996</v>
      </c>
      <c r="N79" s="21">
        <f>SUM(N44:N78)</f>
        <v>65.3</v>
      </c>
      <c r="O79" s="21">
        <f>SUM(O44:O78)</f>
        <v>529.49999999999989</v>
      </c>
    </row>
    <row r="80" spans="1:15" ht="15.95" customHeight="1" x14ac:dyDescent="0.25">
      <c r="A80" s="32" t="s">
        <v>129</v>
      </c>
      <c r="B80" s="516" t="s">
        <v>66</v>
      </c>
      <c r="C80" s="517"/>
      <c r="D80" s="517"/>
      <c r="E80" s="517"/>
      <c r="F80" s="517"/>
      <c r="G80" s="517"/>
      <c r="H80" s="517"/>
      <c r="I80" s="517"/>
      <c r="J80" s="517"/>
      <c r="K80" s="517"/>
      <c r="L80" s="517"/>
      <c r="M80" s="517"/>
      <c r="N80" s="517"/>
      <c r="O80" s="518"/>
    </row>
    <row r="81" spans="1:15" ht="15" customHeight="1" x14ac:dyDescent="0.25">
      <c r="A81" s="32" t="s">
        <v>130</v>
      </c>
      <c r="B81" s="29" t="s">
        <v>7</v>
      </c>
      <c r="C81" s="39" t="s">
        <v>30</v>
      </c>
      <c r="D81" s="16">
        <f>E81+F81+G81</f>
        <v>0.7</v>
      </c>
      <c r="E81" s="16">
        <v>0.4</v>
      </c>
      <c r="F81" s="16">
        <v>0.3</v>
      </c>
      <c r="G81" s="16"/>
      <c r="H81" s="10">
        <f>I81+J81+K81</f>
        <v>0</v>
      </c>
      <c r="I81" s="10"/>
      <c r="J81" s="10"/>
      <c r="K81" s="10"/>
      <c r="L81" s="12">
        <f>M81+N81+O81</f>
        <v>0.7</v>
      </c>
      <c r="M81" s="12">
        <f>E81+I81</f>
        <v>0.4</v>
      </c>
      <c r="N81" s="12">
        <f>F81+J81</f>
        <v>0.3</v>
      </c>
      <c r="O81" s="12">
        <f>G81+K81</f>
        <v>0</v>
      </c>
    </row>
    <row r="82" spans="1:15" ht="15" customHeight="1" x14ac:dyDescent="0.25">
      <c r="A82" s="32" t="s">
        <v>131</v>
      </c>
      <c r="B82" s="29" t="s">
        <v>10</v>
      </c>
      <c r="C82" s="39" t="s">
        <v>30</v>
      </c>
      <c r="D82" s="16">
        <f t="shared" ref="D82:D94" si="18">E82+F82+G82</f>
        <v>0.6</v>
      </c>
      <c r="E82" s="16"/>
      <c r="F82" s="16">
        <v>0.6</v>
      </c>
      <c r="G82" s="16"/>
      <c r="H82" s="10">
        <f t="shared" ref="H82:H94" si="19">I82+J82+K82</f>
        <v>0</v>
      </c>
      <c r="I82" s="10"/>
      <c r="J82" s="10"/>
      <c r="K82" s="10"/>
      <c r="L82" s="12">
        <f t="shared" ref="L82:L94" si="20">M82+N82+O82</f>
        <v>0.6</v>
      </c>
      <c r="M82" s="12">
        <f t="shared" ref="M82:O94" si="21">E82+I82</f>
        <v>0</v>
      </c>
      <c r="N82" s="12">
        <f t="shared" si="21"/>
        <v>0.6</v>
      </c>
      <c r="O82" s="12">
        <f t="shared" si="21"/>
        <v>0</v>
      </c>
    </row>
    <row r="83" spans="1:15" ht="15" customHeight="1" x14ac:dyDescent="0.25">
      <c r="A83" s="32" t="s">
        <v>132</v>
      </c>
      <c r="B83" s="29" t="s">
        <v>11</v>
      </c>
      <c r="C83" s="39" t="s">
        <v>30</v>
      </c>
      <c r="D83" s="16">
        <f t="shared" si="18"/>
        <v>1</v>
      </c>
      <c r="E83" s="16"/>
      <c r="F83" s="16">
        <v>1</v>
      </c>
      <c r="G83" s="16"/>
      <c r="H83" s="10">
        <f t="shared" si="19"/>
        <v>0</v>
      </c>
      <c r="I83" s="10"/>
      <c r="J83" s="10"/>
      <c r="K83" s="10"/>
      <c r="L83" s="12">
        <f t="shared" si="20"/>
        <v>1</v>
      </c>
      <c r="M83" s="12">
        <f t="shared" si="21"/>
        <v>0</v>
      </c>
      <c r="N83" s="12">
        <f t="shared" si="21"/>
        <v>1</v>
      </c>
      <c r="O83" s="12">
        <f t="shared" si="21"/>
        <v>0</v>
      </c>
    </row>
    <row r="84" spans="1:15" ht="15" customHeight="1" x14ac:dyDescent="0.25">
      <c r="A84" s="32" t="s">
        <v>163</v>
      </c>
      <c r="B84" s="29" t="s">
        <v>15</v>
      </c>
      <c r="C84" s="39" t="s">
        <v>30</v>
      </c>
      <c r="D84" s="16">
        <f t="shared" si="18"/>
        <v>0.8</v>
      </c>
      <c r="E84" s="16"/>
      <c r="F84" s="16">
        <v>0.8</v>
      </c>
      <c r="G84" s="16"/>
      <c r="H84" s="10">
        <f t="shared" si="19"/>
        <v>0</v>
      </c>
      <c r="I84" s="10"/>
      <c r="J84" s="10"/>
      <c r="K84" s="10"/>
      <c r="L84" s="12">
        <f t="shared" si="20"/>
        <v>0.8</v>
      </c>
      <c r="M84" s="12">
        <f t="shared" si="21"/>
        <v>0</v>
      </c>
      <c r="N84" s="12">
        <f t="shared" si="21"/>
        <v>0.8</v>
      </c>
      <c r="O84" s="12">
        <f t="shared" si="21"/>
        <v>0</v>
      </c>
    </row>
    <row r="85" spans="1:15" ht="15" customHeight="1" x14ac:dyDescent="0.25">
      <c r="A85" s="32" t="s">
        <v>133</v>
      </c>
      <c r="B85" s="29" t="s">
        <v>27</v>
      </c>
      <c r="C85" s="39" t="s">
        <v>30</v>
      </c>
      <c r="D85" s="16">
        <f t="shared" si="18"/>
        <v>12.8</v>
      </c>
      <c r="E85" s="16"/>
      <c r="F85" s="16">
        <v>10.5</v>
      </c>
      <c r="G85" s="16">
        <v>2.2999999999999998</v>
      </c>
      <c r="H85" s="10">
        <f t="shared" si="19"/>
        <v>3</v>
      </c>
      <c r="I85" s="10"/>
      <c r="J85" s="10">
        <v>3</v>
      </c>
      <c r="K85" s="10"/>
      <c r="L85" s="12">
        <f t="shared" si="20"/>
        <v>15.8</v>
      </c>
      <c r="M85" s="12">
        <f t="shared" si="21"/>
        <v>0</v>
      </c>
      <c r="N85" s="12">
        <f t="shared" si="21"/>
        <v>13.5</v>
      </c>
      <c r="O85" s="12">
        <f t="shared" si="21"/>
        <v>2.2999999999999998</v>
      </c>
    </row>
    <row r="86" spans="1:15" ht="15" customHeight="1" x14ac:dyDescent="0.25">
      <c r="A86" s="32" t="s">
        <v>134</v>
      </c>
      <c r="B86" s="29" t="s">
        <v>57</v>
      </c>
      <c r="C86" s="39" t="s">
        <v>30</v>
      </c>
      <c r="D86" s="16">
        <f t="shared" si="18"/>
        <v>3.4000000000000004</v>
      </c>
      <c r="E86" s="16">
        <v>0.2</v>
      </c>
      <c r="F86" s="16">
        <v>3.2</v>
      </c>
      <c r="G86" s="16"/>
      <c r="H86" s="10">
        <f t="shared" si="19"/>
        <v>0</v>
      </c>
      <c r="I86" s="10"/>
      <c r="J86" s="10"/>
      <c r="K86" s="10"/>
      <c r="L86" s="12">
        <f t="shared" si="20"/>
        <v>3.4000000000000004</v>
      </c>
      <c r="M86" s="12">
        <f t="shared" si="21"/>
        <v>0.2</v>
      </c>
      <c r="N86" s="12">
        <f t="shared" si="21"/>
        <v>3.2</v>
      </c>
      <c r="O86" s="12">
        <f t="shared" si="21"/>
        <v>0</v>
      </c>
    </row>
    <row r="87" spans="1:15" ht="15" customHeight="1" x14ac:dyDescent="0.25">
      <c r="A87" s="32" t="s">
        <v>135</v>
      </c>
      <c r="B87" s="29" t="s">
        <v>58</v>
      </c>
      <c r="C87" s="39" t="s">
        <v>30</v>
      </c>
      <c r="D87" s="16">
        <f t="shared" si="18"/>
        <v>2.2999999999999998</v>
      </c>
      <c r="E87" s="16">
        <v>0.3</v>
      </c>
      <c r="F87" s="16">
        <v>2</v>
      </c>
      <c r="G87" s="16"/>
      <c r="H87" s="10">
        <f t="shared" si="19"/>
        <v>0</v>
      </c>
      <c r="I87" s="10"/>
      <c r="J87" s="10"/>
      <c r="K87" s="10"/>
      <c r="L87" s="12">
        <f t="shared" si="20"/>
        <v>2.2999999999999998</v>
      </c>
      <c r="M87" s="12">
        <f t="shared" si="21"/>
        <v>0.3</v>
      </c>
      <c r="N87" s="12">
        <f t="shared" si="21"/>
        <v>2</v>
      </c>
      <c r="O87" s="12">
        <f t="shared" si="21"/>
        <v>0</v>
      </c>
    </row>
    <row r="88" spans="1:15" ht="15" customHeight="1" x14ac:dyDescent="0.25">
      <c r="A88" s="32" t="s">
        <v>136</v>
      </c>
      <c r="B88" s="29" t="s">
        <v>394</v>
      </c>
      <c r="C88" s="39" t="s">
        <v>30</v>
      </c>
      <c r="D88" s="16">
        <f t="shared" si="18"/>
        <v>0.79999999999999993</v>
      </c>
      <c r="E88" s="16">
        <v>0.1</v>
      </c>
      <c r="F88" s="16">
        <v>0.7</v>
      </c>
      <c r="G88" s="16"/>
      <c r="H88" s="10">
        <f t="shared" si="19"/>
        <v>0</v>
      </c>
      <c r="I88" s="10"/>
      <c r="J88" s="10"/>
      <c r="K88" s="10"/>
      <c r="L88" s="12">
        <f t="shared" si="20"/>
        <v>0.79999999999999993</v>
      </c>
      <c r="M88" s="12">
        <f t="shared" si="21"/>
        <v>0.1</v>
      </c>
      <c r="N88" s="12">
        <f t="shared" si="21"/>
        <v>0.7</v>
      </c>
      <c r="O88" s="12">
        <f t="shared" si="21"/>
        <v>0</v>
      </c>
    </row>
    <row r="89" spans="1:15" ht="15" customHeight="1" x14ac:dyDescent="0.25">
      <c r="A89" s="32" t="s">
        <v>137</v>
      </c>
      <c r="B89" s="29" t="s">
        <v>395</v>
      </c>
      <c r="C89" s="39" t="s">
        <v>30</v>
      </c>
      <c r="D89" s="16">
        <f t="shared" si="18"/>
        <v>0.8</v>
      </c>
      <c r="E89" s="16">
        <v>0.4</v>
      </c>
      <c r="F89" s="16">
        <v>0.4</v>
      </c>
      <c r="G89" s="16"/>
      <c r="H89" s="10">
        <f t="shared" si="19"/>
        <v>0.7</v>
      </c>
      <c r="I89" s="10">
        <v>0.2</v>
      </c>
      <c r="J89" s="10">
        <v>0.5</v>
      </c>
      <c r="K89" s="10"/>
      <c r="L89" s="12">
        <f t="shared" si="20"/>
        <v>1.5</v>
      </c>
      <c r="M89" s="12">
        <f t="shared" si="21"/>
        <v>0.60000000000000009</v>
      </c>
      <c r="N89" s="12">
        <f t="shared" si="21"/>
        <v>0.9</v>
      </c>
      <c r="O89" s="12">
        <f t="shared" si="21"/>
        <v>0</v>
      </c>
    </row>
    <row r="90" spans="1:15" ht="15" customHeight="1" x14ac:dyDescent="0.25">
      <c r="A90" s="38" t="s">
        <v>138</v>
      </c>
      <c r="B90" s="29" t="s">
        <v>67</v>
      </c>
      <c r="C90" s="39" t="s">
        <v>30</v>
      </c>
      <c r="D90" s="16">
        <f t="shared" si="18"/>
        <v>1.2999999999999998</v>
      </c>
      <c r="E90" s="16">
        <v>0.6</v>
      </c>
      <c r="F90" s="16">
        <v>0.7</v>
      </c>
      <c r="G90" s="16"/>
      <c r="H90" s="10">
        <f t="shared" si="19"/>
        <v>0</v>
      </c>
      <c r="I90" s="10"/>
      <c r="J90" s="10"/>
      <c r="K90" s="10"/>
      <c r="L90" s="12">
        <f t="shared" si="20"/>
        <v>1.2999999999999998</v>
      </c>
      <c r="M90" s="12">
        <f t="shared" si="21"/>
        <v>0.6</v>
      </c>
      <c r="N90" s="12">
        <f t="shared" si="21"/>
        <v>0.7</v>
      </c>
      <c r="O90" s="12">
        <f t="shared" si="21"/>
        <v>0</v>
      </c>
    </row>
    <row r="91" spans="1:15" ht="15" customHeight="1" x14ac:dyDescent="0.25">
      <c r="A91" s="13" t="s">
        <v>139</v>
      </c>
      <c r="B91" s="29" t="s">
        <v>154</v>
      </c>
      <c r="C91" s="39" t="s">
        <v>30</v>
      </c>
      <c r="D91" s="16">
        <f t="shared" si="18"/>
        <v>1.6</v>
      </c>
      <c r="E91" s="16">
        <v>0.8</v>
      </c>
      <c r="F91" s="16">
        <v>0.8</v>
      </c>
      <c r="G91" s="16"/>
      <c r="H91" s="10">
        <f t="shared" si="19"/>
        <v>0</v>
      </c>
      <c r="I91" s="10"/>
      <c r="J91" s="10"/>
      <c r="K91" s="10"/>
      <c r="L91" s="12">
        <f t="shared" si="20"/>
        <v>1.6</v>
      </c>
      <c r="M91" s="12">
        <f t="shared" si="21"/>
        <v>0.8</v>
      </c>
      <c r="N91" s="12">
        <f t="shared" si="21"/>
        <v>0.8</v>
      </c>
      <c r="O91" s="12">
        <f t="shared" si="21"/>
        <v>0</v>
      </c>
    </row>
    <row r="92" spans="1:15" ht="15" customHeight="1" x14ac:dyDescent="0.25">
      <c r="A92" s="13" t="s">
        <v>164</v>
      </c>
      <c r="B92" s="29" t="s">
        <v>28</v>
      </c>
      <c r="C92" s="39" t="s">
        <v>30</v>
      </c>
      <c r="D92" s="16">
        <f t="shared" si="18"/>
        <v>1.8</v>
      </c>
      <c r="E92" s="16">
        <v>0.5</v>
      </c>
      <c r="F92" s="16">
        <v>1.3</v>
      </c>
      <c r="G92" s="16"/>
      <c r="H92" s="10">
        <f t="shared" si="19"/>
        <v>0</v>
      </c>
      <c r="I92" s="10"/>
      <c r="J92" s="10"/>
      <c r="K92" s="10"/>
      <c r="L92" s="12">
        <f t="shared" si="20"/>
        <v>1.8</v>
      </c>
      <c r="M92" s="12">
        <f t="shared" si="21"/>
        <v>0.5</v>
      </c>
      <c r="N92" s="12">
        <f t="shared" si="21"/>
        <v>1.3</v>
      </c>
      <c r="O92" s="12">
        <f t="shared" si="21"/>
        <v>0</v>
      </c>
    </row>
    <row r="93" spans="1:15" ht="15" customHeight="1" x14ac:dyDescent="0.25">
      <c r="A93" s="328" t="s">
        <v>140</v>
      </c>
      <c r="B93" s="12" t="s">
        <v>29</v>
      </c>
      <c r="C93" s="39" t="s">
        <v>30</v>
      </c>
      <c r="D93" s="16">
        <f t="shared" si="18"/>
        <v>13</v>
      </c>
      <c r="E93" s="16">
        <v>8.5</v>
      </c>
      <c r="F93" s="16">
        <v>4.5</v>
      </c>
      <c r="G93" s="16"/>
      <c r="H93" s="10">
        <f t="shared" si="19"/>
        <v>0</v>
      </c>
      <c r="I93" s="10"/>
      <c r="J93" s="10"/>
      <c r="K93" s="10"/>
      <c r="L93" s="12">
        <f t="shared" si="20"/>
        <v>13</v>
      </c>
      <c r="M93" s="12">
        <f t="shared" si="21"/>
        <v>8.5</v>
      </c>
      <c r="N93" s="12">
        <f t="shared" si="21"/>
        <v>4.5</v>
      </c>
      <c r="O93" s="12">
        <f t="shared" si="21"/>
        <v>0</v>
      </c>
    </row>
    <row r="94" spans="1:15" ht="15" customHeight="1" x14ac:dyDescent="0.25">
      <c r="A94" s="13" t="s">
        <v>183</v>
      </c>
      <c r="B94" s="41" t="s">
        <v>64</v>
      </c>
      <c r="C94" s="39" t="s">
        <v>30</v>
      </c>
      <c r="D94" s="16">
        <f t="shared" si="18"/>
        <v>13.2</v>
      </c>
      <c r="E94" s="16">
        <v>0.2</v>
      </c>
      <c r="F94" s="16"/>
      <c r="G94" s="16">
        <v>13</v>
      </c>
      <c r="H94" s="10">
        <f t="shared" si="19"/>
        <v>0</v>
      </c>
      <c r="I94" s="10"/>
      <c r="J94" s="10"/>
      <c r="K94" s="10"/>
      <c r="L94" s="12">
        <f t="shared" si="20"/>
        <v>13.2</v>
      </c>
      <c r="M94" s="12">
        <f t="shared" si="21"/>
        <v>0.2</v>
      </c>
      <c r="N94" s="12">
        <f t="shared" si="21"/>
        <v>0</v>
      </c>
      <c r="O94" s="12">
        <f t="shared" si="21"/>
        <v>13</v>
      </c>
    </row>
    <row r="95" spans="1:15" ht="15.95" customHeight="1" x14ac:dyDescent="0.25">
      <c r="A95" s="329" t="s">
        <v>184</v>
      </c>
      <c r="B95" s="27" t="s">
        <v>179</v>
      </c>
      <c r="C95" s="25"/>
      <c r="D95" s="23">
        <f>SUM(D81:D94)</f>
        <v>54.100000000000009</v>
      </c>
      <c r="E95" s="23">
        <f>SUM(E81:E94)</f>
        <v>12</v>
      </c>
      <c r="F95" s="23">
        <f>SUM(F81:F94)</f>
        <v>26.799999999999997</v>
      </c>
      <c r="G95" s="23">
        <f>SUM(G81:G94)</f>
        <v>15.3</v>
      </c>
      <c r="H95" s="24">
        <f t="shared" ref="H95:O95" si="22">SUM(H81:H94)</f>
        <v>3.7</v>
      </c>
      <c r="I95" s="24">
        <f t="shared" si="22"/>
        <v>0.2</v>
      </c>
      <c r="J95" s="24">
        <f t="shared" si="22"/>
        <v>3.5</v>
      </c>
      <c r="K95" s="24">
        <f t="shared" si="22"/>
        <v>0</v>
      </c>
      <c r="L95" s="21">
        <f t="shared" si="22"/>
        <v>57.8</v>
      </c>
      <c r="M95" s="21">
        <f t="shared" si="22"/>
        <v>12.2</v>
      </c>
      <c r="N95" s="21">
        <f t="shared" si="22"/>
        <v>30.299999999999997</v>
      </c>
      <c r="O95" s="21">
        <f t="shared" si="22"/>
        <v>15.3</v>
      </c>
    </row>
    <row r="96" spans="1:15" ht="15.95" customHeight="1" x14ac:dyDescent="0.25">
      <c r="A96" s="38" t="s">
        <v>185</v>
      </c>
      <c r="B96" s="516" t="s">
        <v>68</v>
      </c>
      <c r="C96" s="517"/>
      <c r="D96" s="517"/>
      <c r="E96" s="517"/>
      <c r="F96" s="517"/>
      <c r="G96" s="517"/>
      <c r="H96" s="517"/>
      <c r="I96" s="517"/>
      <c r="J96" s="517"/>
      <c r="K96" s="517"/>
      <c r="L96" s="517"/>
      <c r="M96" s="517"/>
      <c r="N96" s="517"/>
      <c r="O96" s="518"/>
    </row>
    <row r="97" spans="1:15" ht="15" customHeight="1" x14ac:dyDescent="0.25">
      <c r="A97" s="38" t="s">
        <v>186</v>
      </c>
      <c r="B97" s="11" t="s">
        <v>52</v>
      </c>
      <c r="C97" s="7" t="s">
        <v>24</v>
      </c>
      <c r="D97" s="8">
        <f>E97+F97+G97</f>
        <v>233</v>
      </c>
      <c r="E97" s="42"/>
      <c r="F97" s="42"/>
      <c r="G97" s="42">
        <v>233</v>
      </c>
      <c r="H97" s="10">
        <f>I97+J97+K97</f>
        <v>0</v>
      </c>
      <c r="I97" s="10"/>
      <c r="J97" s="10"/>
      <c r="K97" s="10"/>
      <c r="L97" s="12">
        <f>M97+N97+O97</f>
        <v>233</v>
      </c>
      <c r="M97" s="12">
        <f t="shared" ref="M97:O101" si="23">E97+I97</f>
        <v>0</v>
      </c>
      <c r="N97" s="12">
        <f t="shared" si="23"/>
        <v>0</v>
      </c>
      <c r="O97" s="12">
        <f t="shared" si="23"/>
        <v>233</v>
      </c>
    </row>
    <row r="98" spans="1:15" ht="15" customHeight="1" x14ac:dyDescent="0.25">
      <c r="A98" s="38" t="s">
        <v>187</v>
      </c>
      <c r="B98" s="12" t="s">
        <v>53</v>
      </c>
      <c r="C98" s="15" t="s">
        <v>24</v>
      </c>
      <c r="D98" s="16">
        <f>E98+F98+G98</f>
        <v>30</v>
      </c>
      <c r="E98" s="16"/>
      <c r="F98" s="16"/>
      <c r="G98" s="16">
        <v>30</v>
      </c>
      <c r="H98" s="10">
        <f>I98+J98+K98</f>
        <v>0</v>
      </c>
      <c r="I98" s="10"/>
      <c r="J98" s="10"/>
      <c r="K98" s="10"/>
      <c r="L98" s="12">
        <f>M98+N98+O98</f>
        <v>30</v>
      </c>
      <c r="M98" s="12">
        <f t="shared" si="23"/>
        <v>0</v>
      </c>
      <c r="N98" s="12">
        <f t="shared" si="23"/>
        <v>0</v>
      </c>
      <c r="O98" s="12">
        <f t="shared" si="23"/>
        <v>30</v>
      </c>
    </row>
    <row r="99" spans="1:15" ht="15" customHeight="1" x14ac:dyDescent="0.25">
      <c r="A99" s="38" t="s">
        <v>188</v>
      </c>
      <c r="B99" s="12" t="s">
        <v>167</v>
      </c>
      <c r="C99" s="15" t="s">
        <v>24</v>
      </c>
      <c r="D99" s="16">
        <f>E99+F99+G99</f>
        <v>8</v>
      </c>
      <c r="E99" s="43"/>
      <c r="F99" s="43"/>
      <c r="G99" s="43">
        <v>8</v>
      </c>
      <c r="H99" s="10">
        <f>I99+J99+K99</f>
        <v>-2.4</v>
      </c>
      <c r="I99" s="10"/>
      <c r="J99" s="10"/>
      <c r="K99" s="10">
        <v>-2.4</v>
      </c>
      <c r="L99" s="12">
        <f>M99+N99+O99</f>
        <v>5.6</v>
      </c>
      <c r="M99" s="12">
        <f t="shared" si="23"/>
        <v>0</v>
      </c>
      <c r="N99" s="12">
        <f t="shared" si="23"/>
        <v>0</v>
      </c>
      <c r="O99" s="12">
        <f t="shared" si="23"/>
        <v>5.6</v>
      </c>
    </row>
    <row r="100" spans="1:15" s="37" customFormat="1" ht="15" customHeight="1" x14ac:dyDescent="0.25">
      <c r="A100" s="38" t="s">
        <v>189</v>
      </c>
      <c r="B100" s="12" t="s">
        <v>69</v>
      </c>
      <c r="C100" s="30" t="s">
        <v>24</v>
      </c>
      <c r="D100" s="16">
        <f>E100+F100+G100</f>
        <v>3</v>
      </c>
      <c r="E100" s="16"/>
      <c r="F100" s="16"/>
      <c r="G100" s="16">
        <v>3</v>
      </c>
      <c r="H100" s="10">
        <f>I100+J100+K100</f>
        <v>0</v>
      </c>
      <c r="I100" s="10"/>
      <c r="J100" s="10"/>
      <c r="K100" s="10"/>
      <c r="L100" s="12">
        <f>M100+N100+O100</f>
        <v>3</v>
      </c>
      <c r="M100" s="12">
        <f t="shared" si="23"/>
        <v>0</v>
      </c>
      <c r="N100" s="12">
        <f t="shared" si="23"/>
        <v>0</v>
      </c>
      <c r="O100" s="12">
        <f t="shared" si="23"/>
        <v>3</v>
      </c>
    </row>
    <row r="101" spans="1:15" ht="15" customHeight="1" x14ac:dyDescent="0.25">
      <c r="A101" s="38" t="s">
        <v>190</v>
      </c>
      <c r="B101" s="12" t="s">
        <v>562</v>
      </c>
      <c r="C101" s="15" t="s">
        <v>24</v>
      </c>
      <c r="D101" s="16">
        <f>E101+F101+G101</f>
        <v>0</v>
      </c>
      <c r="E101" s="43"/>
      <c r="F101" s="43"/>
      <c r="G101" s="43"/>
      <c r="H101" s="10">
        <f>I101+J101+K101</f>
        <v>2.5</v>
      </c>
      <c r="I101" s="10">
        <v>0.1</v>
      </c>
      <c r="J101" s="10"/>
      <c r="K101" s="10">
        <v>2.4</v>
      </c>
      <c r="L101" s="12">
        <f>M101+N101+O101</f>
        <v>2.5</v>
      </c>
      <c r="M101" s="12">
        <f t="shared" si="23"/>
        <v>0.1</v>
      </c>
      <c r="N101" s="12">
        <f t="shared" si="23"/>
        <v>0</v>
      </c>
      <c r="O101" s="12">
        <f t="shared" si="23"/>
        <v>2.4</v>
      </c>
    </row>
    <row r="102" spans="1:15" ht="15.95" customHeight="1" x14ac:dyDescent="0.25">
      <c r="A102" s="20" t="s">
        <v>191</v>
      </c>
      <c r="B102" s="44" t="s">
        <v>180</v>
      </c>
      <c r="C102" s="25"/>
      <c r="D102" s="23">
        <f>SUM(D97:D101)</f>
        <v>274</v>
      </c>
      <c r="E102" s="23">
        <f t="shared" ref="E102:G102" si="24">SUM(E97:E101)</f>
        <v>0</v>
      </c>
      <c r="F102" s="23">
        <f t="shared" si="24"/>
        <v>0</v>
      </c>
      <c r="G102" s="23">
        <f t="shared" si="24"/>
        <v>274</v>
      </c>
      <c r="H102" s="24">
        <f>SUM(H97:H101)</f>
        <v>0.10000000000000009</v>
      </c>
      <c r="I102" s="24">
        <f t="shared" ref="I102:K102" si="25">SUM(I97:I101)</f>
        <v>0.1</v>
      </c>
      <c r="J102" s="24">
        <f t="shared" si="25"/>
        <v>0</v>
      </c>
      <c r="K102" s="24">
        <f t="shared" si="25"/>
        <v>0</v>
      </c>
      <c r="L102" s="21">
        <f>SUM(L97:L101)</f>
        <v>274.10000000000002</v>
      </c>
      <c r="M102" s="21">
        <f t="shared" ref="M102:O102" si="26">SUM(M97:M101)</f>
        <v>0.1</v>
      </c>
      <c r="N102" s="21">
        <f t="shared" si="26"/>
        <v>0</v>
      </c>
      <c r="O102" s="21">
        <f t="shared" si="26"/>
        <v>274</v>
      </c>
    </row>
    <row r="103" spans="1:15" ht="15.95" customHeight="1" x14ac:dyDescent="0.25">
      <c r="A103" s="20" t="s">
        <v>192</v>
      </c>
      <c r="B103" s="45" t="s">
        <v>172</v>
      </c>
      <c r="C103" s="46"/>
      <c r="D103" s="47">
        <f t="shared" ref="D103:O103" si="27">D26+D39+D43+D79+D95+D102</f>
        <v>1103.6999999999998</v>
      </c>
      <c r="E103" s="47">
        <f t="shared" si="27"/>
        <v>180.1</v>
      </c>
      <c r="F103" s="47">
        <f t="shared" si="27"/>
        <v>104.8</v>
      </c>
      <c r="G103" s="47">
        <f t="shared" si="27"/>
        <v>818.79999999999984</v>
      </c>
      <c r="H103" s="48">
        <f t="shared" si="27"/>
        <v>4.1000000000000014</v>
      </c>
      <c r="I103" s="48">
        <f t="shared" si="27"/>
        <v>0.2</v>
      </c>
      <c r="J103" s="48">
        <f t="shared" si="27"/>
        <v>3.9</v>
      </c>
      <c r="K103" s="48">
        <f t="shared" si="27"/>
        <v>0</v>
      </c>
      <c r="L103" s="49">
        <f t="shared" si="27"/>
        <v>1107.7999999999997</v>
      </c>
      <c r="M103" s="49">
        <f t="shared" si="27"/>
        <v>180.29999999999998</v>
      </c>
      <c r="N103" s="49">
        <f t="shared" si="27"/>
        <v>108.7</v>
      </c>
      <c r="O103" s="49">
        <f t="shared" si="27"/>
        <v>818.79999999999984</v>
      </c>
    </row>
    <row r="104" spans="1:15" x14ac:dyDescent="0.25">
      <c r="A104" s="55"/>
      <c r="B104" s="50"/>
      <c r="C104" s="51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</row>
    <row r="105" spans="1:15" x14ac:dyDescent="0.25">
      <c r="A105" s="6"/>
      <c r="B105" s="6"/>
      <c r="C105" s="52"/>
      <c r="D105" s="6"/>
      <c r="E105" s="6"/>
      <c r="F105" s="6"/>
      <c r="G105" s="6"/>
    </row>
    <row r="106" spans="1:15" x14ac:dyDescent="0.25">
      <c r="A106" s="6"/>
      <c r="B106" s="6"/>
      <c r="C106" s="52"/>
      <c r="D106" s="6"/>
      <c r="E106" s="6"/>
      <c r="F106" s="6"/>
      <c r="G106" s="6"/>
    </row>
    <row r="107" spans="1:15" x14ac:dyDescent="0.25">
      <c r="A107" s="6"/>
      <c r="B107" s="6"/>
      <c r="C107" s="52"/>
      <c r="D107" s="6"/>
      <c r="E107" s="6"/>
      <c r="F107" s="6"/>
      <c r="G107" s="6"/>
    </row>
    <row r="108" spans="1:15" x14ac:dyDescent="0.25">
      <c r="A108" s="6"/>
      <c r="B108" s="6"/>
      <c r="C108" s="52"/>
      <c r="D108" s="6"/>
      <c r="E108" s="6"/>
      <c r="F108" s="6"/>
      <c r="G108" s="6"/>
    </row>
    <row r="109" spans="1:15" x14ac:dyDescent="0.25">
      <c r="A109" s="6"/>
      <c r="B109" s="6"/>
      <c r="C109" s="52"/>
      <c r="D109" s="6"/>
      <c r="E109" s="6"/>
      <c r="F109" s="6"/>
      <c r="G109" s="6"/>
    </row>
    <row r="110" spans="1:15" x14ac:dyDescent="0.25">
      <c r="A110" s="6"/>
      <c r="B110" s="6"/>
      <c r="C110" s="52"/>
      <c r="D110" s="6"/>
      <c r="E110" s="6"/>
      <c r="F110" s="6"/>
      <c r="G110" s="6"/>
    </row>
    <row r="111" spans="1:15" x14ac:dyDescent="0.25">
      <c r="A111" s="6"/>
      <c r="B111" s="6"/>
      <c r="C111" s="52"/>
      <c r="D111" s="6"/>
      <c r="E111" s="6"/>
      <c r="F111" s="6"/>
      <c r="G111" s="6"/>
    </row>
    <row r="112" spans="1:15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C202" s="53"/>
    </row>
    <row r="203" spans="1:7" x14ac:dyDescent="0.25">
      <c r="C203" s="53"/>
    </row>
    <row r="204" spans="1:7" x14ac:dyDescent="0.25">
      <c r="C204" s="53"/>
    </row>
    <row r="205" spans="1:7" x14ac:dyDescent="0.25">
      <c r="C205" s="53"/>
    </row>
    <row r="206" spans="1:7" x14ac:dyDescent="0.25">
      <c r="C206" s="53"/>
    </row>
    <row r="207" spans="1:7" x14ac:dyDescent="0.25">
      <c r="C207" s="53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</sheetData>
  <mergeCells count="32">
    <mergeCell ref="B40:O40"/>
    <mergeCell ref="B44:O44"/>
    <mergeCell ref="B80:O80"/>
    <mergeCell ref="B96:O96"/>
    <mergeCell ref="M11:M12"/>
    <mergeCell ref="N11:N12"/>
    <mergeCell ref="O11:O12"/>
    <mergeCell ref="B13:O13"/>
    <mergeCell ref="B27:O27"/>
    <mergeCell ref="B6:O6"/>
    <mergeCell ref="B7:O7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E11:E12"/>
    <mergeCell ref="F11:F12"/>
    <mergeCell ref="G11:G12"/>
    <mergeCell ref="I11:I12"/>
    <mergeCell ref="B1:O1"/>
    <mergeCell ref="B2:O2"/>
    <mergeCell ref="B3:O3"/>
    <mergeCell ref="B4:O4"/>
    <mergeCell ref="B5:O5"/>
    <mergeCell ref="J11:J12"/>
    <mergeCell ref="K11:K12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7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1:14" x14ac:dyDescent="0.25">
      <c r="B1" s="514" t="s">
        <v>328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</row>
    <row r="2" spans="1:14" x14ac:dyDescent="0.25">
      <c r="B2" s="514" t="s">
        <v>447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</row>
    <row r="3" spans="1:14" x14ac:dyDescent="0.25">
      <c r="B3" s="514" t="s">
        <v>505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</row>
    <row r="4" spans="1:14" x14ac:dyDescent="0.25">
      <c r="B4" s="514" t="s">
        <v>333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</row>
    <row r="5" spans="1:14" ht="15.75" customHeight="1" x14ac:dyDescent="0.25">
      <c r="B5" s="554" t="s">
        <v>510</v>
      </c>
      <c r="C5" s="554"/>
      <c r="D5" s="554"/>
      <c r="E5" s="554"/>
      <c r="F5" s="554"/>
      <c r="G5" s="554"/>
      <c r="H5" s="554"/>
      <c r="I5" s="554"/>
      <c r="J5" s="554"/>
      <c r="K5" s="554"/>
      <c r="L5" s="554"/>
      <c r="M5" s="554"/>
      <c r="N5" s="554"/>
    </row>
    <row r="6" spans="1:14" ht="15" customHeight="1" x14ac:dyDescent="0.25">
      <c r="B6" s="554" t="s">
        <v>528</v>
      </c>
      <c r="C6" s="554"/>
      <c r="D6" s="554"/>
      <c r="E6" s="554"/>
      <c r="F6" s="554"/>
      <c r="G6" s="554"/>
      <c r="H6" s="554"/>
      <c r="I6" s="554"/>
      <c r="J6" s="554"/>
      <c r="K6" s="554"/>
      <c r="L6" s="554"/>
      <c r="M6" s="554"/>
      <c r="N6" s="554"/>
    </row>
    <row r="7" spans="1:14" ht="15" customHeight="1" x14ac:dyDescent="0.25">
      <c r="B7" s="554" t="s">
        <v>529</v>
      </c>
      <c r="C7" s="554"/>
      <c r="D7" s="554"/>
      <c r="E7" s="554"/>
      <c r="F7" s="554"/>
      <c r="G7" s="554"/>
      <c r="H7" s="554"/>
      <c r="I7" s="554"/>
      <c r="J7" s="554"/>
      <c r="K7" s="554"/>
      <c r="L7" s="554"/>
      <c r="M7" s="554"/>
      <c r="N7" s="554"/>
    </row>
    <row r="8" spans="1:14" ht="15" customHeight="1" x14ac:dyDescent="0.25">
      <c r="B8" s="554" t="s">
        <v>530</v>
      </c>
      <c r="C8" s="554"/>
      <c r="D8" s="554"/>
      <c r="E8" s="554"/>
      <c r="F8" s="554"/>
      <c r="G8" s="554"/>
      <c r="H8" s="554"/>
      <c r="I8" s="554"/>
      <c r="J8" s="554"/>
      <c r="K8" s="554"/>
      <c r="L8" s="554"/>
      <c r="M8" s="554"/>
      <c r="N8" s="554"/>
    </row>
    <row r="9" spans="1:14" ht="15" customHeight="1" x14ac:dyDescent="0.25">
      <c r="B9" s="554" t="s">
        <v>547</v>
      </c>
      <c r="C9" s="554"/>
      <c r="D9" s="554"/>
      <c r="E9" s="554"/>
      <c r="F9" s="554"/>
      <c r="G9" s="554"/>
      <c r="H9" s="554"/>
      <c r="I9" s="554"/>
      <c r="J9" s="554"/>
      <c r="K9" s="554"/>
      <c r="L9" s="554"/>
      <c r="M9" s="554"/>
      <c r="N9" s="554"/>
    </row>
    <row r="10" spans="1:14" ht="15" customHeight="1" x14ac:dyDescent="0.25">
      <c r="B10" s="554" t="s">
        <v>563</v>
      </c>
      <c r="C10" s="554"/>
      <c r="D10" s="554"/>
      <c r="E10" s="554"/>
      <c r="F10" s="554"/>
      <c r="G10" s="554"/>
      <c r="H10" s="554"/>
      <c r="I10" s="554"/>
      <c r="J10" s="554"/>
      <c r="K10" s="554"/>
      <c r="L10" s="554"/>
      <c r="M10" s="554"/>
      <c r="N10" s="554"/>
    </row>
    <row r="11" spans="1:14" ht="15" customHeight="1" x14ac:dyDescent="0.25">
      <c r="B11" s="554" t="s">
        <v>564</v>
      </c>
      <c r="C11" s="554"/>
      <c r="D11" s="554"/>
      <c r="E11" s="554"/>
      <c r="F11" s="554"/>
      <c r="G11" s="554"/>
      <c r="H11" s="554"/>
      <c r="I11" s="554"/>
      <c r="J11" s="554"/>
      <c r="K11" s="554"/>
      <c r="L11" s="554"/>
      <c r="M11" s="554"/>
      <c r="N11" s="554"/>
    </row>
    <row r="12" spans="1:14" ht="15" customHeight="1" x14ac:dyDescent="0.25">
      <c r="B12" s="554" t="s">
        <v>565</v>
      </c>
      <c r="C12" s="554"/>
      <c r="D12" s="554"/>
      <c r="E12" s="554"/>
      <c r="F12" s="554"/>
      <c r="G12" s="554"/>
      <c r="H12" s="554"/>
      <c r="I12" s="554"/>
      <c r="J12" s="554"/>
      <c r="K12" s="554"/>
      <c r="L12" s="554"/>
      <c r="M12" s="554"/>
      <c r="N12" s="554"/>
    </row>
    <row r="13" spans="1:14" ht="15" customHeight="1" x14ac:dyDescent="0.25">
      <c r="B13" s="436"/>
      <c r="C13" s="436"/>
      <c r="D13" s="436"/>
      <c r="E13" s="436"/>
      <c r="F13" s="436"/>
      <c r="G13" s="436"/>
      <c r="H13" s="436"/>
      <c r="I13" s="436"/>
      <c r="J13" s="436"/>
      <c r="K13" s="436"/>
      <c r="L13" s="436"/>
      <c r="M13" s="436"/>
      <c r="N13" s="436"/>
    </row>
    <row r="14" spans="1:14" ht="15" customHeight="1" x14ac:dyDescent="0.25">
      <c r="A14" s="536" t="s">
        <v>504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</row>
    <row r="15" spans="1:14" x14ac:dyDescent="0.25">
      <c r="F15" s="4"/>
      <c r="N15" s="4" t="s">
        <v>406</v>
      </c>
    </row>
    <row r="16" spans="1:14" ht="15" customHeight="1" x14ac:dyDescent="0.25">
      <c r="A16" s="540" t="s">
        <v>5</v>
      </c>
      <c r="B16" s="543" t="s">
        <v>334</v>
      </c>
      <c r="C16" s="520" t="s">
        <v>336</v>
      </c>
      <c r="D16" s="524" t="s">
        <v>194</v>
      </c>
      <c r="E16" s="524"/>
      <c r="F16" s="525"/>
      <c r="G16" s="546" t="s">
        <v>338</v>
      </c>
      <c r="H16" s="549" t="s">
        <v>194</v>
      </c>
      <c r="I16" s="550"/>
      <c r="J16" s="551"/>
      <c r="K16" s="552" t="s">
        <v>0</v>
      </c>
      <c r="L16" s="555" t="s">
        <v>194</v>
      </c>
      <c r="M16" s="556"/>
      <c r="N16" s="557"/>
    </row>
    <row r="17" spans="1:14" ht="15" customHeight="1" x14ac:dyDescent="0.25">
      <c r="A17" s="541"/>
      <c r="B17" s="544"/>
      <c r="C17" s="521"/>
      <c r="D17" s="525" t="s">
        <v>1</v>
      </c>
      <c r="E17" s="558"/>
      <c r="F17" s="526" t="s">
        <v>2</v>
      </c>
      <c r="G17" s="547"/>
      <c r="H17" s="559" t="s">
        <v>1</v>
      </c>
      <c r="I17" s="559"/>
      <c r="J17" s="539" t="s">
        <v>2</v>
      </c>
      <c r="K17" s="552"/>
      <c r="L17" s="552" t="s">
        <v>1</v>
      </c>
      <c r="M17" s="552"/>
      <c r="N17" s="553" t="s">
        <v>2</v>
      </c>
    </row>
    <row r="18" spans="1:14" ht="28.5" customHeight="1" x14ac:dyDescent="0.25">
      <c r="A18" s="542"/>
      <c r="B18" s="545"/>
      <c r="C18" s="522"/>
      <c r="D18" s="463" t="s">
        <v>3</v>
      </c>
      <c r="E18" s="464" t="s">
        <v>4</v>
      </c>
      <c r="F18" s="526"/>
      <c r="G18" s="548"/>
      <c r="H18" s="465" t="s">
        <v>3</v>
      </c>
      <c r="I18" s="458" t="s">
        <v>4</v>
      </c>
      <c r="J18" s="539"/>
      <c r="K18" s="552"/>
      <c r="L18" s="466" t="s">
        <v>3</v>
      </c>
      <c r="M18" s="467" t="s">
        <v>4</v>
      </c>
      <c r="N18" s="553"/>
    </row>
    <row r="19" spans="1:14" ht="15" customHeight="1" x14ac:dyDescent="0.25">
      <c r="A19" s="5" t="s">
        <v>71</v>
      </c>
      <c r="B19" s="17" t="s">
        <v>56</v>
      </c>
      <c r="C19" s="16">
        <f>D19+F19</f>
        <v>84.1</v>
      </c>
      <c r="D19" s="16">
        <f>'[1]4 pr._savarankiškos f-jos'!E20</f>
        <v>84.1</v>
      </c>
      <c r="E19" s="16">
        <f>'[1]4 pr._savarankiškos f-jos'!F20</f>
        <v>62.5</v>
      </c>
      <c r="F19" s="16">
        <f>'[1]4 pr._savarankiškos f-jos'!G20</f>
        <v>0</v>
      </c>
      <c r="G19" s="10">
        <f>H19+J19</f>
        <v>0</v>
      </c>
      <c r="H19" s="10">
        <f>'[1]4 pr._savarankiškos f-jos'!I20</f>
        <v>0</v>
      </c>
      <c r="I19" s="10">
        <f>'[1]4 pr._savarankiškos f-jos'!J20</f>
        <v>0</v>
      </c>
      <c r="J19" s="10">
        <f>'[1]4 pr._savarankiškos f-jos'!K20</f>
        <v>0</v>
      </c>
      <c r="K19" s="85">
        <f>L19+N19</f>
        <v>84.1</v>
      </c>
      <c r="L19" s="85">
        <f>'[1]4 pr._savarankiškos f-jos'!M20</f>
        <v>84.1</v>
      </c>
      <c r="M19" s="85">
        <f>'[1]4 pr._savarankiškos f-jos'!N20</f>
        <v>62.5</v>
      </c>
      <c r="N19" s="85">
        <f>'[1]4 pr._savarankiškos f-jos'!O20</f>
        <v>0</v>
      </c>
    </row>
    <row r="20" spans="1:14" ht="15" customHeight="1" x14ac:dyDescent="0.25">
      <c r="A20" s="13" t="s">
        <v>182</v>
      </c>
      <c r="B20" s="17" t="s">
        <v>20</v>
      </c>
      <c r="C20" s="16">
        <f>D20+F20</f>
        <v>17619.799999999996</v>
      </c>
      <c r="D20" s="16">
        <f>'[1]4 pr._savarankiškos f-jos'!E23+'[1]4 pr._savarankiškos f-jos'!E91+'[1]4 pr._savarankiškos f-jos'!E145+'[1]4 pr._savarankiškos f-jos'!E149+'[1]4 pr._savarankiškos f-jos'!E189+'[1]4 pr._savarankiškos f-jos'!E194+'[1]4 pr._savarankiškos f-jos'!E211+'[1]5 pr._valstybinės f-jos'!E20+'[1]5 pr._valstybinės f-jos'!E90+'[1]5 pr._valstybinės f-jos'!E116+'[1]6 pr._mokinio krepšelis'!E14+'[1]8 pr._aplinkos apsaugos s. p.'!E16+'[1]8 pr._aplinkos apsaugos s. p.'!E19+'[1]9 pr._įstaigų pajamos'!E32+'[1]9 pr._įstaigų pajamos'!E58+'[1]10 pr._skolintos lėšos'!E28+'[1]10 pr._skolintos lėšos'!E31+'[1]10 pr._skolintos lėšos'!E44+'[1]10 pr._skolintos lėšos'!E47+'[1]10 pr._skolintos lėšos'!E51+'[1]7 pr._kita dotacija'!E20+'[1]7 pr._kita dotacija'!E72+'[1]7 pr._kita dotacija'!E79+'[1]7 pr._kita dotacija'!E89+'[1]7 pr._kita dotacija'!E246+'[1]7 pr._kita dotacija'!E252+'[1]7 pr._kita dotacija'!E310+'[1]11 pr._apyvartinės lėšos'!E15+'[1]11 pr._apyvartinės lėšos'!E21+'[1]11 pr._apyvartinės lėšos'!E27+'[1]11 pr._apyvartinės lėšos'!E71+'[1]11 pr._apyvartinės lėšos'!E88+'[1]11 pr._apyvartinės lėšos'!E122+'[1]11 pr._apyvartinės lėšos'!E127+'[1]11 pr._apyvartinės lėšos'!E132+'[1]11 pr._apyvartinės lėšos'!E136</f>
        <v>11220.199999999997</v>
      </c>
      <c r="E20" s="16">
        <f>'[1]4 pr._savarankiškos f-jos'!F23+'[1]4 pr._savarankiškos f-jos'!F91+'[1]4 pr._savarankiškos f-jos'!F145+'[1]4 pr._savarankiškos f-jos'!F149+'[1]4 pr._savarankiškos f-jos'!F189+'[1]4 pr._savarankiškos f-jos'!F194+'[1]4 pr._savarankiškos f-jos'!F211+'[1]5 pr._valstybinės f-jos'!F20+'[1]5 pr._valstybinės f-jos'!F90+'[1]5 pr._valstybinės f-jos'!F116+'[1]6 pr._mokinio krepšelis'!F14+'[1]8 pr._aplinkos apsaugos s. p.'!F16+'[1]8 pr._aplinkos apsaugos s. p.'!F19+'[1]9 pr._įstaigų pajamos'!F32+'[1]9 pr._įstaigų pajamos'!F58+'[1]10 pr._skolintos lėšos'!F28+'[1]10 pr._skolintos lėšos'!F31+'[1]10 pr._skolintos lėšos'!F44+'[1]10 pr._skolintos lėšos'!F47+'[1]10 pr._skolintos lėšos'!F51+'[1]7 pr._kita dotacija'!F20+'[1]7 pr._kita dotacija'!F72+'[1]7 pr._kita dotacija'!F79+'[1]7 pr._kita dotacija'!F89+'[1]7 pr._kita dotacija'!F246+'[1]7 pr._kita dotacija'!F252+'[1]7 pr._kita dotacija'!F310+'[1]11 pr._apyvartinės lėšos'!F15+'[1]11 pr._apyvartinės lėšos'!F21+'[1]11 pr._apyvartinės lėšos'!F27+'[1]11 pr._apyvartinės lėšos'!F71+'[1]11 pr._apyvartinės lėšos'!F88+'[1]11 pr._apyvartinės lėšos'!F122+'[1]11 pr._apyvartinės lėšos'!F127+'[1]11 pr._apyvartinės lėšos'!F132+'[1]11 pr._apyvartinės lėšos'!F136</f>
        <v>2285.9</v>
      </c>
      <c r="F20" s="16">
        <f>'[1]4 pr._savarankiškos f-jos'!G23+'[1]4 pr._savarankiškos f-jos'!G91+'[1]4 pr._savarankiškos f-jos'!G145+'[1]4 pr._savarankiškos f-jos'!G149+'[1]4 pr._savarankiškos f-jos'!G189+'[1]4 pr._savarankiškos f-jos'!G194+'[1]4 pr._savarankiškos f-jos'!G211+'[1]5 pr._valstybinės f-jos'!G20+'[1]5 pr._valstybinės f-jos'!G90+'[1]5 pr._valstybinės f-jos'!G116+'[1]6 pr._mokinio krepšelis'!G14+'[1]8 pr._aplinkos apsaugos s. p.'!G16+'[1]8 pr._aplinkos apsaugos s. p.'!G19+'[1]9 pr._įstaigų pajamos'!G32+'[1]9 pr._įstaigų pajamos'!G58+'[1]10 pr._skolintos lėšos'!G28+'[1]10 pr._skolintos lėšos'!G31+'[1]10 pr._skolintos lėšos'!G44+'[1]10 pr._skolintos lėšos'!G47+'[1]10 pr._skolintos lėšos'!G51+'[1]7 pr._kita dotacija'!G20+'[1]7 pr._kita dotacija'!G72+'[1]7 pr._kita dotacija'!G79+'[1]7 pr._kita dotacija'!G89+'[1]7 pr._kita dotacija'!G246+'[1]7 pr._kita dotacija'!G252+'[1]7 pr._kita dotacija'!G310+'[1]11 pr._apyvartinės lėšos'!G15+'[1]11 pr._apyvartinės lėšos'!G21+'[1]11 pr._apyvartinės lėšos'!G27+'[1]11 pr._apyvartinės lėšos'!G71+'[1]11 pr._apyvartinės lėšos'!G88+'[1]11 pr._apyvartinės lėšos'!G122+'[1]11 pr._apyvartinės lėšos'!G127+'[1]11 pr._apyvartinės lėšos'!G132+'[1]11 pr._apyvartinės lėšos'!G136</f>
        <v>6399.5999999999995</v>
      </c>
      <c r="G20" s="10">
        <f t="shared" ref="G20:G83" si="0">H20+J20</f>
        <v>1116.0999999999999</v>
      </c>
      <c r="H20" s="10">
        <f>'[1]4 pr._savarankiškos f-jos'!I23+'[1]4 pr._savarankiškos f-jos'!I91+'[1]4 pr._savarankiškos f-jos'!I145+'[1]4 pr._savarankiškos f-jos'!I149+'[1]4 pr._savarankiškos f-jos'!I189+'[1]4 pr._savarankiškos f-jos'!I194+'[1]4 pr._savarankiškos f-jos'!I211+'[1]5 pr._valstybinės f-jos'!I20+'[1]5 pr._valstybinės f-jos'!I90+'[1]5 pr._valstybinės f-jos'!I116+'[1]6 pr._mokinio krepšelis'!I14+'[1]8 pr._aplinkos apsaugos s. p.'!I16+'[1]8 pr._aplinkos apsaugos s. p.'!I19+'[1]9 pr._įstaigų pajamos'!I32+'[1]9 pr._įstaigų pajamos'!I58+'[1]10 pr._skolintos lėšos'!I28+'[1]10 pr._skolintos lėšos'!I31+'[1]10 pr._skolintos lėšos'!I44+'[1]10 pr._skolintos lėšos'!I47+'[1]10 pr._skolintos lėšos'!I51+'[1]7 pr._kita dotacija'!I20+'[1]7 pr._kita dotacija'!I72+'[1]7 pr._kita dotacija'!I79+'[1]7 pr._kita dotacija'!I89+'[1]7 pr._kita dotacija'!I246+'[1]7 pr._kita dotacija'!I252+'[1]7 pr._kita dotacija'!I310+'[1]11 pr._apyvartinės lėšos'!I15+'[1]11 pr._apyvartinės lėšos'!I21+'[1]11 pr._apyvartinės lėšos'!I27+'[1]11 pr._apyvartinės lėšos'!I71+'[1]11 pr._apyvartinės lėšos'!I88+'[1]11 pr._apyvartinės lėšos'!I122+'[1]11 pr._apyvartinės lėšos'!I127+'[1]11 pr._apyvartinės lėšos'!I132+'[1]11 pr._apyvartinės lėšos'!I136</f>
        <v>518.79999999999995</v>
      </c>
      <c r="I20" s="10">
        <f>'[1]4 pr._savarankiškos f-jos'!J23+'[1]4 pr._savarankiškos f-jos'!J91+'[1]4 pr._savarankiškos f-jos'!J145+'[1]4 pr._savarankiškos f-jos'!J149+'[1]4 pr._savarankiškos f-jos'!J189+'[1]4 pr._savarankiškos f-jos'!J194+'[1]4 pr._savarankiškos f-jos'!J211+'[1]5 pr._valstybinės f-jos'!J20+'[1]5 pr._valstybinės f-jos'!J90+'[1]5 pr._valstybinės f-jos'!J116+'[1]6 pr._mokinio krepšelis'!J14+'[1]8 pr._aplinkos apsaugos s. p.'!J16+'[1]8 pr._aplinkos apsaugos s. p.'!J19+'[1]9 pr._įstaigų pajamos'!J32+'[1]9 pr._įstaigų pajamos'!J58+'[1]10 pr._skolintos lėšos'!J28+'[1]10 pr._skolintos lėšos'!J31+'[1]10 pr._skolintos lėšos'!J44+'[1]10 pr._skolintos lėšos'!J47+'[1]10 pr._skolintos lėšos'!J51+'[1]7 pr._kita dotacija'!J20+'[1]7 pr._kita dotacija'!J72+'[1]7 pr._kita dotacija'!J79+'[1]7 pr._kita dotacija'!J89+'[1]7 pr._kita dotacija'!J246+'[1]7 pr._kita dotacija'!J252+'[1]7 pr._kita dotacija'!J310+'[1]11 pr._apyvartinės lėšos'!J15+'[1]11 pr._apyvartinės lėšos'!J21+'[1]11 pr._apyvartinės lėšos'!J27+'[1]11 pr._apyvartinės lėšos'!J71+'[1]11 pr._apyvartinės lėšos'!J88+'[1]11 pr._apyvartinės lėšos'!J122+'[1]11 pr._apyvartinės lėšos'!J127+'[1]11 pr._apyvartinės lėšos'!J132+'[1]11 pr._apyvartinės lėšos'!J136</f>
        <v>114.6</v>
      </c>
      <c r="J20" s="10">
        <f>'[1]4 pr._savarankiškos f-jos'!K23+'[1]4 pr._savarankiškos f-jos'!K91+'[1]4 pr._savarankiškos f-jos'!K145+'[1]4 pr._savarankiškos f-jos'!K149+'[1]4 pr._savarankiškos f-jos'!K189+'[1]4 pr._savarankiškos f-jos'!K194+'[1]4 pr._savarankiškos f-jos'!K211+'[1]5 pr._valstybinės f-jos'!K20+'[1]5 pr._valstybinės f-jos'!K90+'[1]5 pr._valstybinės f-jos'!K116+'[1]6 pr._mokinio krepšelis'!K14+'[1]8 pr._aplinkos apsaugos s. p.'!K16+'[1]8 pr._aplinkos apsaugos s. p.'!K19+'[1]9 pr._įstaigų pajamos'!K32+'[1]9 pr._įstaigų pajamos'!K58+'[1]10 pr._skolintos lėšos'!K28+'[1]10 pr._skolintos lėšos'!K31+'[1]10 pr._skolintos lėšos'!K44+'[1]10 pr._skolintos lėšos'!K47+'[1]10 pr._skolintos lėšos'!K51+'[1]7 pr._kita dotacija'!K20+'[1]7 pr._kita dotacija'!K72+'[1]7 pr._kita dotacija'!K79+'[1]7 pr._kita dotacija'!K89+'[1]7 pr._kita dotacija'!K246+'[1]7 pr._kita dotacija'!K252+'[1]7 pr._kita dotacija'!K310+'[1]11 pr._apyvartinės lėšos'!K15+'[1]11 pr._apyvartinės lėšos'!K21+'[1]11 pr._apyvartinės lėšos'!K27+'[1]11 pr._apyvartinės lėšos'!K71+'[1]11 pr._apyvartinės lėšos'!K88+'[1]11 pr._apyvartinės lėšos'!K122+'[1]11 pr._apyvartinės lėšos'!K127+'[1]11 pr._apyvartinės lėšos'!K132+'[1]11 pr._apyvartinės lėšos'!K136</f>
        <v>597.30000000000007</v>
      </c>
      <c r="K20" s="85">
        <f t="shared" ref="K20:K83" si="1">L20+N20</f>
        <v>18735.899999999998</v>
      </c>
      <c r="L20" s="85">
        <f>'[1]4 pr._savarankiškos f-jos'!M23+'[1]4 pr._savarankiškos f-jos'!M91+'[1]4 pr._savarankiškos f-jos'!M145+'[1]4 pr._savarankiškos f-jos'!M149+'[1]4 pr._savarankiškos f-jos'!M189+'[1]4 pr._savarankiškos f-jos'!M194+'[1]4 pr._savarankiškos f-jos'!M211+'[1]5 pr._valstybinės f-jos'!M20+'[1]5 pr._valstybinės f-jos'!M90+'[1]5 pr._valstybinės f-jos'!M116+'[1]6 pr._mokinio krepšelis'!M14+'[1]8 pr._aplinkos apsaugos s. p.'!M16+'[1]8 pr._aplinkos apsaugos s. p.'!M19+'[1]9 pr._įstaigų pajamos'!M32+'[1]9 pr._įstaigų pajamos'!M58+'[1]10 pr._skolintos lėšos'!M28+'[1]10 pr._skolintos lėšos'!M31+'[1]10 pr._skolintos lėšos'!M44+'[1]10 pr._skolintos lėšos'!M47+'[1]10 pr._skolintos lėšos'!M51+'[1]7 pr._kita dotacija'!M20+'[1]7 pr._kita dotacija'!M72+'[1]7 pr._kita dotacija'!M79+'[1]7 pr._kita dotacija'!M89+'[1]7 pr._kita dotacija'!M246+'[1]7 pr._kita dotacija'!M252+'[1]7 pr._kita dotacija'!M310+'[1]11 pr._apyvartinės lėšos'!M15+'[1]11 pr._apyvartinės lėšos'!M21+'[1]11 pr._apyvartinės lėšos'!M27+'[1]11 pr._apyvartinės lėšos'!M71+'[1]11 pr._apyvartinės lėšos'!M88+'[1]11 pr._apyvartinės lėšos'!M122+'[1]11 pr._apyvartinės lėšos'!M127+'[1]11 pr._apyvartinės lėšos'!M132+'[1]11 pr._apyvartinės lėšos'!M136</f>
        <v>11738.999999999998</v>
      </c>
      <c r="M20" s="85">
        <f>'[1]4 pr._savarankiškos f-jos'!N23+'[1]4 pr._savarankiškos f-jos'!N91+'[1]4 pr._savarankiškos f-jos'!N145+'[1]4 pr._savarankiškos f-jos'!N149+'[1]4 pr._savarankiškos f-jos'!N189+'[1]4 pr._savarankiškos f-jos'!N194+'[1]4 pr._savarankiškos f-jos'!N211+'[1]5 pr._valstybinės f-jos'!N20+'[1]5 pr._valstybinės f-jos'!N90+'[1]5 pr._valstybinės f-jos'!N116+'[1]6 pr._mokinio krepšelis'!N14+'[1]8 pr._aplinkos apsaugos s. p.'!N16+'[1]8 pr._aplinkos apsaugos s. p.'!N19+'[1]9 pr._įstaigų pajamos'!N32+'[1]9 pr._įstaigų pajamos'!N58+'[1]10 pr._skolintos lėšos'!N28+'[1]10 pr._skolintos lėšos'!N31+'[1]10 pr._skolintos lėšos'!N44+'[1]10 pr._skolintos lėšos'!N47+'[1]10 pr._skolintos lėšos'!N51+'[1]7 pr._kita dotacija'!N20+'[1]7 pr._kita dotacija'!N72+'[1]7 pr._kita dotacija'!N79+'[1]7 pr._kita dotacija'!N89+'[1]7 pr._kita dotacija'!N246+'[1]7 pr._kita dotacija'!N252+'[1]7 pr._kita dotacija'!N310+'[1]11 pr._apyvartinės lėšos'!N15+'[1]11 pr._apyvartinės lėšos'!N21+'[1]11 pr._apyvartinės lėšos'!N27+'[1]11 pr._apyvartinės lėšos'!N71+'[1]11 pr._apyvartinės lėšos'!N88+'[1]11 pr._apyvartinės lėšos'!N122+'[1]11 pr._apyvartinės lėšos'!N127+'[1]11 pr._apyvartinės lėšos'!N132+'[1]11 pr._apyvartinės lėšos'!N136</f>
        <v>2400.5</v>
      </c>
      <c r="N20" s="85">
        <f>'[1]4 pr._savarankiškos f-jos'!O23+'[1]4 pr._savarankiškos f-jos'!O91+'[1]4 pr._savarankiškos f-jos'!O145+'[1]4 pr._savarankiškos f-jos'!O149+'[1]4 pr._savarankiškos f-jos'!O189+'[1]4 pr._savarankiškos f-jos'!O194+'[1]4 pr._savarankiškos f-jos'!O211+'[1]5 pr._valstybinės f-jos'!O20+'[1]5 pr._valstybinės f-jos'!O90+'[1]5 pr._valstybinės f-jos'!O116+'[1]6 pr._mokinio krepšelis'!O14+'[1]8 pr._aplinkos apsaugos s. p.'!O16+'[1]8 pr._aplinkos apsaugos s. p.'!O19+'[1]9 pr._įstaigų pajamos'!O32+'[1]9 pr._įstaigų pajamos'!O58+'[1]10 pr._skolintos lėšos'!O28+'[1]10 pr._skolintos lėšos'!O31+'[1]10 pr._skolintos lėšos'!O44+'[1]10 pr._skolintos lėšos'!O47+'[1]10 pr._skolintos lėšos'!O51+'[1]7 pr._kita dotacija'!O20+'[1]7 pr._kita dotacija'!O72+'[1]7 pr._kita dotacija'!O79+'[1]7 pr._kita dotacija'!O89+'[1]7 pr._kita dotacija'!O246+'[1]7 pr._kita dotacija'!O252+'[1]7 pr._kita dotacija'!O310+'[1]11 pr._apyvartinės lėšos'!O15+'[1]11 pr._apyvartinės lėšos'!O21+'[1]11 pr._apyvartinės lėšos'!O27+'[1]11 pr._apyvartinės lėšos'!O71+'[1]11 pr._apyvartinės lėšos'!O88+'[1]11 pr._apyvartinės lėšos'!O122+'[1]11 pr._apyvartinės lėšos'!O127+'[1]11 pr._apyvartinės lėšos'!O132+'[1]11 pr._apyvartinės lėšos'!O136</f>
        <v>6996.9</v>
      </c>
    </row>
    <row r="21" spans="1:14" ht="15" customHeight="1" x14ac:dyDescent="0.25">
      <c r="A21" s="5" t="s">
        <v>72</v>
      </c>
      <c r="B21" s="17" t="s">
        <v>7</v>
      </c>
      <c r="C21" s="16">
        <f t="shared" ref="C21:C31" si="2">D21+F21</f>
        <v>153.6</v>
      </c>
      <c r="D21" s="16">
        <f>'[1]4 pr._savarankiškos f-jos'!E30+'[1]4 pr._savarankiškos f-jos'!E99+'[1]4 pr._savarankiškos f-jos'!E195+'[1]5 pr._valstybinės f-jos'!E38+'[1]5 pr._valstybinės f-jos'!E92+'[1]7 pr._kita dotacija'!E25+'[1]7 pr._kita dotacija'!E254+'[1]9 pr._įstaigų pajamos'!E33+'[1]9 pr._įstaigų pajamos'!E45++'[1]9 pr._įstaigų pajamos'!E98</f>
        <v>153.6</v>
      </c>
      <c r="E21" s="16">
        <f>'[1]4 pr._savarankiškos f-jos'!F30+'[1]4 pr._savarankiškos f-jos'!F99+'[1]4 pr._savarankiškos f-jos'!F195+'[1]5 pr._valstybinės f-jos'!F38+'[1]5 pr._valstybinės f-jos'!F92+'[1]7 pr._kita dotacija'!F25+'[1]7 pr._kita dotacija'!F254+'[1]9 pr._įstaigų pajamos'!F33+'[1]9 pr._įstaigų pajamos'!F45++'[1]9 pr._įstaigų pajamos'!F98</f>
        <v>85.9</v>
      </c>
      <c r="F21" s="16">
        <f>'[1]4 pr._savarankiškos f-jos'!G30+'[1]4 pr._savarankiškos f-jos'!G99+'[1]4 pr._savarankiškos f-jos'!G195+'[1]5 pr._valstybinės f-jos'!G38+'[1]5 pr._valstybinės f-jos'!G92+'[1]7 pr._kita dotacija'!G25+'[1]7 pr._kita dotacija'!G254+'[1]9 pr._įstaigų pajamos'!G33+'[1]9 pr._įstaigų pajamos'!G45++'[1]9 pr._įstaigų pajamos'!G98</f>
        <v>0</v>
      </c>
      <c r="G21" s="10">
        <f t="shared" si="0"/>
        <v>0</v>
      </c>
      <c r="H21" s="10">
        <f>'[1]4 pr._savarankiškos f-jos'!I30+'[1]4 pr._savarankiškos f-jos'!I99+'[1]4 pr._savarankiškos f-jos'!I195+'[1]5 pr._valstybinės f-jos'!I38+'[1]5 pr._valstybinės f-jos'!I92+'[1]7 pr._kita dotacija'!I25+'[1]7 pr._kita dotacija'!I254+'[1]9 pr._įstaigų pajamos'!I33+'[1]9 pr._įstaigų pajamos'!I45++'[1]9 pr._įstaigų pajamos'!I98</f>
        <v>0</v>
      </c>
      <c r="I21" s="10">
        <f>'[1]4 pr._savarankiškos f-jos'!J30+'[1]4 pr._savarankiškos f-jos'!J99+'[1]4 pr._savarankiškos f-jos'!J195+'[1]5 pr._valstybinės f-jos'!J38+'[1]5 pr._valstybinės f-jos'!J92+'[1]7 pr._kita dotacija'!J25+'[1]7 pr._kita dotacija'!J254+'[1]9 pr._įstaigų pajamos'!J33+'[1]9 pr._įstaigų pajamos'!J45++'[1]9 pr._įstaigų pajamos'!J98</f>
        <v>0</v>
      </c>
      <c r="J21" s="10">
        <f>'[1]4 pr._savarankiškos f-jos'!K30+'[1]4 pr._savarankiškos f-jos'!K99+'[1]4 pr._savarankiškos f-jos'!K195+'[1]5 pr._valstybinės f-jos'!K38+'[1]5 pr._valstybinės f-jos'!K92+'[1]7 pr._kita dotacija'!K25+'[1]7 pr._kita dotacija'!K254+'[1]9 pr._įstaigų pajamos'!K33+'[1]9 pr._įstaigų pajamos'!K45++'[1]9 pr._įstaigų pajamos'!K98</f>
        <v>0</v>
      </c>
      <c r="K21" s="85">
        <f t="shared" si="1"/>
        <v>153.6</v>
      </c>
      <c r="L21" s="85">
        <f>'[1]4 pr._savarankiškos f-jos'!M30+'[1]4 pr._savarankiškos f-jos'!M99+'[1]4 pr._savarankiškos f-jos'!M195+'[1]5 pr._valstybinės f-jos'!M38+'[1]5 pr._valstybinės f-jos'!M92+'[1]7 pr._kita dotacija'!M25+'[1]7 pr._kita dotacija'!M254+'[1]9 pr._įstaigų pajamos'!M33+'[1]9 pr._įstaigų pajamos'!M45++'[1]9 pr._įstaigų pajamos'!M98</f>
        <v>153.6</v>
      </c>
      <c r="M21" s="85">
        <f>'[1]4 pr._savarankiškos f-jos'!N30+'[1]4 pr._savarankiškos f-jos'!N99+'[1]4 pr._savarankiškos f-jos'!N195+'[1]5 pr._valstybinės f-jos'!N38+'[1]5 pr._valstybinės f-jos'!N92+'[1]7 pr._kita dotacija'!N25+'[1]7 pr._kita dotacija'!N254+'[1]9 pr._įstaigų pajamos'!N33+'[1]9 pr._įstaigų pajamos'!N45++'[1]9 pr._įstaigų pajamos'!N98</f>
        <v>85.9</v>
      </c>
      <c r="N21" s="85">
        <f>'[1]4 pr._savarankiškos f-jos'!O30+'[1]4 pr._savarankiškos f-jos'!O99+'[1]4 pr._savarankiškos f-jos'!O195+'[1]5 pr._valstybinės f-jos'!O38+'[1]5 pr._valstybinės f-jos'!O92+'[1]7 pr._kita dotacija'!O25+'[1]7 pr._kita dotacija'!O254+'[1]9 pr._įstaigų pajamos'!O33+'[1]9 pr._įstaigų pajamos'!O45++'[1]9 pr._įstaigų pajamos'!O98</f>
        <v>0</v>
      </c>
    </row>
    <row r="22" spans="1:14" ht="15" customHeight="1" x14ac:dyDescent="0.25">
      <c r="A22" s="5" t="s">
        <v>73</v>
      </c>
      <c r="B22" s="17" t="s">
        <v>10</v>
      </c>
      <c r="C22" s="16">
        <f t="shared" si="2"/>
        <v>145.09999999999997</v>
      </c>
      <c r="D22" s="16">
        <f>'[1]4 pr._savarankiškos f-jos'!E36+'[1]4 pr._savarankiškos f-jos'!E103+'[1]4 pr._savarankiškos f-jos'!E196+'[1]5 pr._valstybinės f-jos'!E42+'[1]5 pr._valstybinės f-jos'!E94+'[1]7 pr._kita dotacija'!E258+'[1]7 pr._kita dotacija'!E29+'[1]9 pr._įstaigų pajamos'!E34+'[1]9 pr._įstaigų pajamos'!E46+'[1]9 pr._įstaigų pajamos'!E99</f>
        <v>145.09999999999997</v>
      </c>
      <c r="E22" s="16">
        <f>'[1]4 pr._savarankiškos f-jos'!F36+'[1]4 pr._savarankiškos f-jos'!F103+'[1]4 pr._savarankiškos f-jos'!F196+'[1]5 pr._valstybinės f-jos'!F42+'[1]5 pr._valstybinės f-jos'!F94+'[1]7 pr._kita dotacija'!F258+'[1]7 pr._kita dotacija'!F29+'[1]9 pr._įstaigų pajamos'!F34+'[1]9 pr._įstaigų pajamos'!F46+'[1]9 pr._įstaigų pajamos'!F99</f>
        <v>88.5</v>
      </c>
      <c r="F22" s="16">
        <f>'[1]4 pr._savarankiškos f-jos'!G36+'[1]4 pr._savarankiškos f-jos'!G103+'[1]4 pr._savarankiškos f-jos'!G196+'[1]5 pr._valstybinės f-jos'!G42+'[1]5 pr._valstybinės f-jos'!G94+'[1]7 pr._kita dotacija'!G258+'[1]7 pr._kita dotacija'!G29+'[1]9 pr._įstaigų pajamos'!G34+'[1]9 pr._įstaigų pajamos'!G46+'[1]9 pr._įstaigų pajamos'!G99</f>
        <v>0</v>
      </c>
      <c r="G22" s="10">
        <f t="shared" si="0"/>
        <v>0</v>
      </c>
      <c r="H22" s="10">
        <f>'[1]4 pr._savarankiškos f-jos'!I36+'[1]4 pr._savarankiškos f-jos'!I103+'[1]4 pr._savarankiškos f-jos'!I196+'[1]5 pr._valstybinės f-jos'!I42+'[1]5 pr._valstybinės f-jos'!I94+'[1]7 pr._kita dotacija'!I258+'[1]7 pr._kita dotacija'!I29+'[1]9 pr._įstaigų pajamos'!I34+'[1]9 pr._įstaigų pajamos'!I46+'[1]9 pr._įstaigų pajamos'!I99</f>
        <v>0</v>
      </c>
      <c r="I22" s="10">
        <f>'[1]4 pr._savarankiškos f-jos'!J36+'[1]4 pr._savarankiškos f-jos'!J103+'[1]4 pr._savarankiškos f-jos'!J196+'[1]5 pr._valstybinės f-jos'!J42+'[1]5 pr._valstybinės f-jos'!J94+'[1]7 pr._kita dotacija'!J258+'[1]7 pr._kita dotacija'!J29+'[1]9 pr._įstaigų pajamos'!J34+'[1]9 pr._įstaigų pajamos'!J46+'[1]9 pr._įstaigų pajamos'!J99</f>
        <v>0</v>
      </c>
      <c r="J22" s="10">
        <f>'[1]4 pr._savarankiškos f-jos'!K36+'[1]4 pr._savarankiškos f-jos'!K103+'[1]4 pr._savarankiškos f-jos'!K196+'[1]5 pr._valstybinės f-jos'!K42+'[1]5 pr._valstybinės f-jos'!K94+'[1]7 pr._kita dotacija'!K258+'[1]7 pr._kita dotacija'!K29+'[1]9 pr._įstaigų pajamos'!K34+'[1]9 pr._įstaigų pajamos'!K46+'[1]9 pr._įstaigų pajamos'!K99</f>
        <v>0</v>
      </c>
      <c r="K22" s="85">
        <f t="shared" si="1"/>
        <v>145.09999999999997</v>
      </c>
      <c r="L22" s="85">
        <f>'[1]4 pr._savarankiškos f-jos'!M36+'[1]4 pr._savarankiškos f-jos'!M103+'[1]4 pr._savarankiškos f-jos'!M196+'[1]5 pr._valstybinės f-jos'!M42+'[1]5 pr._valstybinės f-jos'!M94+'[1]7 pr._kita dotacija'!M258+'[1]7 pr._kita dotacija'!M29+'[1]9 pr._įstaigų pajamos'!M34+'[1]9 pr._įstaigų pajamos'!M46+'[1]9 pr._įstaigų pajamos'!M99</f>
        <v>145.09999999999997</v>
      </c>
      <c r="M22" s="85">
        <f>'[1]4 pr._savarankiškos f-jos'!N36+'[1]4 pr._savarankiškos f-jos'!N103+'[1]4 pr._savarankiškos f-jos'!N196+'[1]5 pr._valstybinės f-jos'!N42+'[1]5 pr._valstybinės f-jos'!N94+'[1]7 pr._kita dotacija'!N258+'[1]7 pr._kita dotacija'!N29+'[1]9 pr._įstaigų pajamos'!N34+'[1]9 pr._įstaigų pajamos'!N46+'[1]9 pr._įstaigų pajamos'!N99</f>
        <v>88.5</v>
      </c>
      <c r="N22" s="85">
        <f>'[1]4 pr._savarankiškos f-jos'!O36+'[1]4 pr._savarankiškos f-jos'!O103+'[1]4 pr._savarankiškos f-jos'!O196+'[1]5 pr._valstybinės f-jos'!O42+'[1]5 pr._valstybinės f-jos'!O94+'[1]7 pr._kita dotacija'!O258+'[1]7 pr._kita dotacija'!O29+'[1]9 pr._įstaigų pajamos'!O34+'[1]9 pr._įstaigų pajamos'!O46+'[1]9 pr._įstaigų pajamos'!O99</f>
        <v>0</v>
      </c>
    </row>
    <row r="23" spans="1:14" ht="15" customHeight="1" x14ac:dyDescent="0.25">
      <c r="A23" s="5" t="s">
        <v>74</v>
      </c>
      <c r="B23" s="17" t="s">
        <v>11</v>
      </c>
      <c r="C23" s="16">
        <f t="shared" si="2"/>
        <v>275.39999999999998</v>
      </c>
      <c r="D23" s="16">
        <f>'[1]4 pr._savarankiškos f-jos'!E41+'[1]4 pr._savarankiškos f-jos'!E107+'[1]4 pr._savarankiškos f-jos'!E197+'[1]5 pr._valstybinės f-jos'!E46+'[1]5 pr._valstybinės f-jos'!E96+'[1]7 pr._kita dotacija'!E33+'[1]7 pr._kita dotacija'!E262+'[1]9 pr._įstaigų pajamos'!E35+'[1]9 pr._įstaigų pajamos'!E47+'[1]9 pr._įstaigų pajamos'!E100</f>
        <v>271.2</v>
      </c>
      <c r="E23" s="16">
        <f>'[1]4 pr._savarankiškos f-jos'!F41+'[1]4 pr._savarankiškos f-jos'!F107+'[1]4 pr._savarankiškos f-jos'!F197+'[1]5 pr._valstybinės f-jos'!F46+'[1]5 pr._valstybinės f-jos'!F96+'[1]7 pr._kita dotacija'!F33+'[1]7 pr._kita dotacija'!F262+'[1]9 pr._įstaigų pajamos'!F35+'[1]9 pr._įstaigų pajamos'!F47+'[1]9 pr._įstaigų pajamos'!F100</f>
        <v>161.80000000000001</v>
      </c>
      <c r="F23" s="16">
        <f>'[1]4 pr._savarankiškos f-jos'!G41+'[1]4 pr._savarankiškos f-jos'!G107+'[1]4 pr._savarankiškos f-jos'!G197+'[1]5 pr._valstybinės f-jos'!G46+'[1]5 pr._valstybinės f-jos'!G96+'[1]7 pr._kita dotacija'!G33+'[1]7 pr._kita dotacija'!G262+'[1]9 pr._įstaigų pajamos'!G35+'[1]9 pr._įstaigų pajamos'!G47+'[1]9 pr._įstaigų pajamos'!G100</f>
        <v>4.2</v>
      </c>
      <c r="G23" s="10">
        <f t="shared" si="0"/>
        <v>5.6</v>
      </c>
      <c r="H23" s="10">
        <f>'[1]4 pr._savarankiškos f-jos'!I41+'[1]4 pr._savarankiškos f-jos'!I107+'[1]4 pr._savarankiškos f-jos'!I197+'[1]5 pr._valstybinės f-jos'!I46+'[1]5 pr._valstybinės f-jos'!I96+'[1]7 pr._kita dotacija'!I33+'[1]7 pr._kita dotacija'!I262+'[1]9 pr._įstaigų pajamos'!I35+'[1]9 pr._įstaigų pajamos'!I47+'[1]9 pr._įstaigų pajamos'!I100</f>
        <v>5.6</v>
      </c>
      <c r="I23" s="10">
        <f>'[1]4 pr._savarankiškos f-jos'!J41+'[1]4 pr._savarankiškos f-jos'!J107+'[1]4 pr._savarankiškos f-jos'!J197+'[1]5 pr._valstybinės f-jos'!J46+'[1]5 pr._valstybinės f-jos'!J96+'[1]7 pr._kita dotacija'!J33+'[1]7 pr._kita dotacija'!J262+'[1]9 pr._įstaigų pajamos'!J35+'[1]9 pr._įstaigų pajamos'!J47+'[1]9 pr._įstaigų pajamos'!J100</f>
        <v>4.2</v>
      </c>
      <c r="J23" s="10">
        <f>'[1]4 pr._savarankiškos f-jos'!K41+'[1]4 pr._savarankiškos f-jos'!K107+'[1]4 pr._savarankiškos f-jos'!K197+'[1]5 pr._valstybinės f-jos'!K46+'[1]5 pr._valstybinės f-jos'!K96+'[1]7 pr._kita dotacija'!K33+'[1]7 pr._kita dotacija'!K262+'[1]9 pr._įstaigų pajamos'!K35+'[1]9 pr._įstaigų pajamos'!K47+'[1]9 pr._įstaigų pajamos'!K100</f>
        <v>0</v>
      </c>
      <c r="K23" s="85">
        <f t="shared" si="1"/>
        <v>281</v>
      </c>
      <c r="L23" s="85">
        <f>'[1]4 pr._savarankiškos f-jos'!M41+'[1]4 pr._savarankiškos f-jos'!M107+'[1]4 pr._savarankiškos f-jos'!M197+'[1]5 pr._valstybinės f-jos'!M46+'[1]5 pr._valstybinės f-jos'!M96+'[1]7 pr._kita dotacija'!M33+'[1]7 pr._kita dotacija'!M262+'[1]9 pr._įstaigų pajamos'!M35+'[1]9 pr._įstaigų pajamos'!M47+'[1]9 pr._įstaigų pajamos'!M100</f>
        <v>276.8</v>
      </c>
      <c r="M23" s="85">
        <f>'[1]4 pr._savarankiškos f-jos'!N41+'[1]4 pr._savarankiškos f-jos'!N107+'[1]4 pr._savarankiškos f-jos'!N197+'[1]5 pr._valstybinės f-jos'!N46+'[1]5 pr._valstybinės f-jos'!N96+'[1]7 pr._kita dotacija'!N33+'[1]7 pr._kita dotacija'!N262+'[1]9 pr._įstaigų pajamos'!N35+'[1]9 pr._įstaigų pajamos'!N47+'[1]9 pr._įstaigų pajamos'!N100</f>
        <v>166</v>
      </c>
      <c r="N23" s="85">
        <f>'[1]4 pr._savarankiškos f-jos'!O41+'[1]4 pr._savarankiškos f-jos'!O107+'[1]4 pr._savarankiškos f-jos'!O197+'[1]5 pr._valstybinės f-jos'!O46+'[1]5 pr._valstybinės f-jos'!O96+'[1]7 pr._kita dotacija'!O33+'[1]7 pr._kita dotacija'!O262+'[1]9 pr._įstaigų pajamos'!O35+'[1]9 pr._įstaigų pajamos'!O47+'[1]9 pr._įstaigų pajamos'!O100</f>
        <v>4.2</v>
      </c>
    </row>
    <row r="24" spans="1:14" ht="15" customHeight="1" x14ac:dyDescent="0.25">
      <c r="A24" s="5" t="s">
        <v>75</v>
      </c>
      <c r="B24" s="17" t="s">
        <v>12</v>
      </c>
      <c r="C24" s="16">
        <f t="shared" si="2"/>
        <v>171.2</v>
      </c>
      <c r="D24" s="16">
        <f>'[1]4 pr._savarankiškos f-jos'!E47+'[1]4 pr._savarankiškos f-jos'!E111+'[1]5 pr._valstybinės f-jos'!E50+'[1]5 pr._valstybinės f-jos'!E98+'[1]7 pr._kita dotacija'!E38+'[1]9 pr._įstaigų pajamos'!E36+'[1]9 pr._įstaigų pajamos'!E48+'[1]11 pr._apyvartinės lėšos'!E78+'[1]11 pr._apyvartinės lėšos'!E83</f>
        <v>167.7</v>
      </c>
      <c r="E24" s="16">
        <f>'[1]4 pr._savarankiškos f-jos'!F47+'[1]4 pr._savarankiškos f-jos'!F111+'[1]5 pr._valstybinės f-jos'!F50+'[1]5 pr._valstybinės f-jos'!F98+'[1]7 pr._kita dotacija'!F38+'[1]9 pr._įstaigų pajamos'!F36+'[1]9 pr._įstaigų pajamos'!F48+'[1]11 pr._apyvartinės lėšos'!F78+'[1]11 pr._apyvartinės lėšos'!F83</f>
        <v>97.399999999999991</v>
      </c>
      <c r="F24" s="16">
        <f>'[1]4 pr._savarankiškos f-jos'!G47+'[1]4 pr._savarankiškos f-jos'!G111+'[1]5 pr._valstybinės f-jos'!G50+'[1]5 pr._valstybinės f-jos'!G98+'[1]7 pr._kita dotacija'!G38+'[1]9 pr._įstaigų pajamos'!G36+'[1]9 pr._įstaigų pajamos'!G48+'[1]11 pr._apyvartinės lėšos'!G78+'[1]11 pr._apyvartinės lėšos'!G83</f>
        <v>3.5</v>
      </c>
      <c r="G24" s="10">
        <f t="shared" si="0"/>
        <v>3.5</v>
      </c>
      <c r="H24" s="10">
        <f>'[1]4 pr._savarankiškos f-jos'!I47+'[1]4 pr._savarankiškos f-jos'!I111+'[1]5 pr._valstybinės f-jos'!I50+'[1]5 pr._valstybinės f-jos'!I98+'[1]7 pr._kita dotacija'!I38+'[1]9 pr._įstaigų pajamos'!I36+'[1]9 pr._įstaigų pajamos'!I48+'[1]11 pr._apyvartinės lėšos'!I78+'[1]11 pr._apyvartinės lėšos'!I83</f>
        <v>0</v>
      </c>
      <c r="I24" s="10">
        <f>'[1]4 pr._savarankiškos f-jos'!J47+'[1]4 pr._savarankiškos f-jos'!J111+'[1]5 pr._valstybinės f-jos'!J50+'[1]5 pr._valstybinės f-jos'!J98+'[1]7 pr._kita dotacija'!J38+'[1]9 pr._įstaigų pajamos'!J36+'[1]9 pr._įstaigų pajamos'!J48+'[1]11 pr._apyvartinės lėšos'!J78+'[1]11 pr._apyvartinės lėšos'!J83</f>
        <v>0</v>
      </c>
      <c r="J24" s="10">
        <f>'[1]4 pr._savarankiškos f-jos'!K47+'[1]4 pr._savarankiškos f-jos'!K111+'[1]5 pr._valstybinės f-jos'!K50+'[1]5 pr._valstybinės f-jos'!K98+'[1]7 pr._kita dotacija'!K38+'[1]9 pr._įstaigų pajamos'!K36+'[1]9 pr._įstaigų pajamos'!K48+'[1]11 pr._apyvartinės lėšos'!K78+'[1]11 pr._apyvartinės lėšos'!K83</f>
        <v>3.5</v>
      </c>
      <c r="K24" s="85">
        <f t="shared" si="1"/>
        <v>174.7</v>
      </c>
      <c r="L24" s="85">
        <f>'[1]4 pr._savarankiškos f-jos'!M47+'[1]4 pr._savarankiškos f-jos'!M111+'[1]5 pr._valstybinės f-jos'!M50+'[1]5 pr._valstybinės f-jos'!M98+'[1]7 pr._kita dotacija'!M38+'[1]9 pr._įstaigų pajamos'!M36+'[1]9 pr._įstaigų pajamos'!M48+'[1]11 pr._apyvartinės lėšos'!M78+'[1]11 pr._apyvartinės lėšos'!M83</f>
        <v>167.7</v>
      </c>
      <c r="M24" s="85">
        <f>'[1]4 pr._savarankiškos f-jos'!N47+'[1]4 pr._savarankiškos f-jos'!N111+'[1]5 pr._valstybinės f-jos'!N50+'[1]5 pr._valstybinės f-jos'!N98+'[1]7 pr._kita dotacija'!N38+'[1]9 pr._įstaigų pajamos'!N36+'[1]9 pr._įstaigų pajamos'!N48+'[1]11 pr._apyvartinės lėšos'!N78+'[1]11 pr._apyvartinės lėšos'!N83</f>
        <v>97.399999999999991</v>
      </c>
      <c r="N24" s="85">
        <f>'[1]4 pr._savarankiškos f-jos'!O47+'[1]4 pr._savarankiškos f-jos'!O111+'[1]5 pr._valstybinės f-jos'!O50+'[1]5 pr._valstybinės f-jos'!O98+'[1]7 pr._kita dotacija'!O38+'[1]9 pr._įstaigų pajamos'!O36+'[1]9 pr._įstaigų pajamos'!O48+'[1]11 pr._apyvartinės lėšos'!O78+'[1]11 pr._apyvartinės lėšos'!O83</f>
        <v>7</v>
      </c>
    </row>
    <row r="25" spans="1:14" ht="15" customHeight="1" x14ac:dyDescent="0.25">
      <c r="A25" s="5" t="s">
        <v>76</v>
      </c>
      <c r="B25" s="17" t="s">
        <v>13</v>
      </c>
      <c r="C25" s="16">
        <f t="shared" si="2"/>
        <v>119.69999999999999</v>
      </c>
      <c r="D25" s="16">
        <f>'[1]4 pr._savarankiškos f-jos'!E52+'[1]4 pr._savarankiškos f-jos'!E115+'[1]5 pr._valstybinės f-jos'!E54+'[1]5 pr._valstybinės f-jos'!E100+'[1]7 pr._kita dotacija'!E42+'[1]9 pr._įstaigų pajamos'!E49</f>
        <v>119.69999999999999</v>
      </c>
      <c r="E25" s="16">
        <f>'[1]4 pr._savarankiškos f-jos'!F52+'[1]4 pr._savarankiškos f-jos'!F115+'[1]5 pr._valstybinės f-jos'!F54+'[1]5 pr._valstybinės f-jos'!F100+'[1]7 pr._kita dotacija'!F42+'[1]9 pr._įstaigų pajamos'!F49</f>
        <v>70.599999999999994</v>
      </c>
      <c r="F25" s="16">
        <f>'[1]4 pr._savarankiškos f-jos'!G52+'[1]4 pr._savarankiškos f-jos'!G115+'[1]5 pr._valstybinės f-jos'!G54+'[1]5 pr._valstybinės f-jos'!G100+'[1]7 pr._kita dotacija'!G42+'[1]9 pr._įstaigų pajamos'!G49</f>
        <v>0</v>
      </c>
      <c r="G25" s="10">
        <f t="shared" si="0"/>
        <v>2.2000000000000002</v>
      </c>
      <c r="H25" s="10">
        <f>'[1]4 pr._savarankiškos f-jos'!I52+'[1]4 pr._savarankiškos f-jos'!I115+'[1]5 pr._valstybinės f-jos'!I54+'[1]5 pr._valstybinės f-jos'!I100+'[1]7 pr._kita dotacija'!I42+'[1]9 pr._įstaigų pajamos'!I49</f>
        <v>1.5</v>
      </c>
      <c r="I25" s="10">
        <f>'[1]4 pr._savarankiškos f-jos'!J52+'[1]4 pr._savarankiškos f-jos'!J115+'[1]5 pr._valstybinės f-jos'!J54+'[1]5 pr._valstybinės f-jos'!J100+'[1]7 pr._kita dotacija'!J42+'[1]9 pr._įstaigų pajamos'!J49</f>
        <v>1.6999999999999997</v>
      </c>
      <c r="J25" s="10">
        <f>'[1]4 pr._savarankiškos f-jos'!K52+'[1]4 pr._savarankiškos f-jos'!K115+'[1]5 pr._valstybinės f-jos'!K54+'[1]5 pr._valstybinės f-jos'!K100+'[1]7 pr._kita dotacija'!K42+'[1]9 pr._įstaigų pajamos'!K49</f>
        <v>0.7</v>
      </c>
      <c r="K25" s="85">
        <f t="shared" si="1"/>
        <v>121.89999999999999</v>
      </c>
      <c r="L25" s="85">
        <f>'[1]4 pr._savarankiškos f-jos'!M52+'[1]4 pr._savarankiškos f-jos'!M115+'[1]5 pr._valstybinės f-jos'!M54+'[1]5 pr._valstybinės f-jos'!M100+'[1]7 pr._kita dotacija'!M42+'[1]9 pr._įstaigų pajamos'!M49</f>
        <v>121.19999999999999</v>
      </c>
      <c r="M25" s="85">
        <f>'[1]4 pr._savarankiškos f-jos'!N52+'[1]4 pr._savarankiškos f-jos'!N115+'[1]5 pr._valstybinės f-jos'!N54+'[1]5 pr._valstybinės f-jos'!N100+'[1]7 pr._kita dotacija'!N42+'[1]9 pr._įstaigų pajamos'!N49</f>
        <v>72.3</v>
      </c>
      <c r="N25" s="85">
        <f>'[1]4 pr._savarankiškos f-jos'!O52+'[1]4 pr._savarankiškos f-jos'!O115+'[1]5 pr._valstybinės f-jos'!O54+'[1]5 pr._valstybinės f-jos'!O100+'[1]7 pr._kita dotacija'!O42+'[1]9 pr._įstaigų pajamos'!O49</f>
        <v>0.7</v>
      </c>
    </row>
    <row r="26" spans="1:14" ht="15" customHeight="1" x14ac:dyDescent="0.25">
      <c r="A26" s="5" t="s">
        <v>77</v>
      </c>
      <c r="B26" s="12" t="s">
        <v>14</v>
      </c>
      <c r="C26" s="16">
        <f t="shared" si="2"/>
        <v>147.60000000000002</v>
      </c>
      <c r="D26" s="16">
        <f>'[1]4 pr._savarankiškos f-jos'!E57+'[1]4 pr._savarankiškos f-jos'!E119+'[1]5 pr._valstybinės f-jos'!E58+'[1]5 pr._valstybinės f-jos'!E102+'[1]7 pr._kita dotacija'!E46+'[1]9 pr._įstaigų pajamos'!E37+'[1]9 pr._įstaigų pajamos'!E50</f>
        <v>147.60000000000002</v>
      </c>
      <c r="E26" s="16">
        <f>'[1]4 pr._savarankiškos f-jos'!F57+'[1]4 pr._savarankiškos f-jos'!F119+'[1]5 pr._valstybinės f-jos'!F58+'[1]5 pr._valstybinės f-jos'!F102+'[1]7 pr._kita dotacija'!F46+'[1]9 pr._įstaigų pajamos'!F37+'[1]9 pr._įstaigų pajamos'!F50</f>
        <v>73.399999999999991</v>
      </c>
      <c r="F26" s="16">
        <f>'[1]4 pr._savarankiškos f-jos'!G57+'[1]4 pr._savarankiškos f-jos'!G119+'[1]5 pr._valstybinės f-jos'!G58+'[1]5 pr._valstybinės f-jos'!G102+'[1]7 pr._kita dotacija'!G46+'[1]9 pr._įstaigų pajamos'!G37+'[1]9 pr._įstaigų pajamos'!G50</f>
        <v>0</v>
      </c>
      <c r="G26" s="10">
        <f t="shared" si="0"/>
        <v>0</v>
      </c>
      <c r="H26" s="10">
        <f>'[1]4 pr._savarankiškos f-jos'!I57+'[1]4 pr._savarankiškos f-jos'!I119+'[1]5 pr._valstybinės f-jos'!I58+'[1]5 pr._valstybinės f-jos'!I102+'[1]7 pr._kita dotacija'!I46+'[1]9 pr._įstaigų pajamos'!I37+'[1]9 pr._įstaigų pajamos'!I50</f>
        <v>0</v>
      </c>
      <c r="I26" s="10">
        <f>'[1]4 pr._savarankiškos f-jos'!J57+'[1]4 pr._savarankiškos f-jos'!J119+'[1]5 pr._valstybinės f-jos'!J58+'[1]5 pr._valstybinės f-jos'!J102+'[1]7 pr._kita dotacija'!J46+'[1]9 pr._įstaigų pajamos'!J37+'[1]9 pr._įstaigų pajamos'!J50</f>
        <v>0</v>
      </c>
      <c r="J26" s="10">
        <f>'[1]4 pr._savarankiškos f-jos'!K57+'[1]4 pr._savarankiškos f-jos'!K119+'[1]5 pr._valstybinės f-jos'!K58+'[1]5 pr._valstybinės f-jos'!K102+'[1]7 pr._kita dotacija'!K46+'[1]9 pr._įstaigų pajamos'!K37+'[1]9 pr._įstaigų pajamos'!K50</f>
        <v>0</v>
      </c>
      <c r="K26" s="85">
        <f t="shared" si="1"/>
        <v>147.60000000000002</v>
      </c>
      <c r="L26" s="85">
        <f>'[1]4 pr._savarankiškos f-jos'!M57+'[1]4 pr._savarankiškos f-jos'!M119+'[1]5 pr._valstybinės f-jos'!M58+'[1]5 pr._valstybinės f-jos'!M102+'[1]7 pr._kita dotacija'!M46+'[1]9 pr._įstaigų pajamos'!M37+'[1]9 pr._įstaigų pajamos'!M50</f>
        <v>147.60000000000002</v>
      </c>
      <c r="M26" s="85">
        <f>'[1]4 pr._savarankiškos f-jos'!N57+'[1]4 pr._savarankiškos f-jos'!N119+'[1]5 pr._valstybinės f-jos'!N58+'[1]5 pr._valstybinės f-jos'!N102+'[1]7 pr._kita dotacija'!N46+'[1]9 pr._įstaigų pajamos'!N37+'[1]9 pr._įstaigų pajamos'!N50</f>
        <v>73.399999999999991</v>
      </c>
      <c r="N26" s="85">
        <f>'[1]4 pr._savarankiškos f-jos'!O57+'[1]4 pr._savarankiškos f-jos'!O119+'[1]5 pr._valstybinės f-jos'!O58+'[1]5 pr._valstybinės f-jos'!O102+'[1]7 pr._kita dotacija'!O46+'[1]9 pr._įstaigų pajamos'!O37+'[1]9 pr._įstaigų pajamos'!O50</f>
        <v>0</v>
      </c>
    </row>
    <row r="27" spans="1:14" ht="15" customHeight="1" x14ac:dyDescent="0.25">
      <c r="A27" s="13" t="s">
        <v>78</v>
      </c>
      <c r="B27" s="12" t="s">
        <v>15</v>
      </c>
      <c r="C27" s="16">
        <f t="shared" si="2"/>
        <v>166.7</v>
      </c>
      <c r="D27" s="16">
        <f>'[1]4 pr._savarankiškos f-jos'!E62+'[1]4 pr._savarankiškos f-jos'!E123++'[1]4 pr._savarankiškos f-jos'!E198+'[1]5 pr._valstybinės f-jos'!E62+'[1]5 pr._valstybinės f-jos'!E104+'[1]7 pr._kita dotacija'!E50+'[1]7 pr._kita dotacija'!E266+'[1]9 pr._įstaigų pajamos'!E38+'[1]9 pr._įstaigų pajamos'!E51+'[1]9 pr._įstaigų pajamos'!E101+'[1]11 pr._apyvartinės lėšos'!E85</f>
        <v>164.7</v>
      </c>
      <c r="E27" s="16">
        <f>'[1]4 pr._savarankiškos f-jos'!F62+'[1]4 pr._savarankiškos f-jos'!F123++'[1]4 pr._savarankiškos f-jos'!F198+'[1]5 pr._valstybinės f-jos'!F62+'[1]5 pr._valstybinės f-jos'!F104+'[1]7 pr._kita dotacija'!F50+'[1]7 pr._kita dotacija'!F266+'[1]9 pr._įstaigų pajamos'!F38+'[1]9 pr._įstaigų pajamos'!F51+'[1]9 pr._įstaigų pajamos'!F101+'[1]11 pr._apyvartinės lėšos'!F85</f>
        <v>101.7</v>
      </c>
      <c r="F27" s="16">
        <f>'[1]4 pr._savarankiškos f-jos'!G62+'[1]4 pr._savarankiškos f-jos'!G123++'[1]4 pr._savarankiškos f-jos'!G198+'[1]5 pr._valstybinės f-jos'!G62+'[1]5 pr._valstybinės f-jos'!G104+'[1]7 pr._kita dotacija'!G50+'[1]7 pr._kita dotacija'!G266+'[1]9 pr._įstaigų pajamos'!G38+'[1]9 pr._įstaigų pajamos'!G51+'[1]9 pr._įstaigų pajamos'!G101+'[1]11 pr._apyvartinės lėšos'!G85</f>
        <v>2</v>
      </c>
      <c r="G27" s="10">
        <f t="shared" si="0"/>
        <v>0.4</v>
      </c>
      <c r="H27" s="10">
        <f>'[1]4 pr._savarankiškos f-jos'!I62+'[1]4 pr._savarankiškos f-jos'!I123++'[1]4 pr._savarankiškos f-jos'!I198+'[1]5 pr._valstybinės f-jos'!I62+'[1]5 pr._valstybinės f-jos'!I104+'[1]7 pr._kita dotacija'!I50+'[1]7 pr._kita dotacija'!I266+'[1]9 pr._įstaigų pajamos'!I38+'[1]9 pr._įstaigų pajamos'!I51+'[1]9 pr._įstaigų pajamos'!I101+'[1]11 pr._apyvartinės lėšos'!I85</f>
        <v>0.4</v>
      </c>
      <c r="I27" s="10">
        <f>'[1]4 pr._savarankiškos f-jos'!J62+'[1]4 pr._savarankiškos f-jos'!J123++'[1]4 pr._savarankiškos f-jos'!J198+'[1]5 pr._valstybinės f-jos'!J62+'[1]5 pr._valstybinės f-jos'!J104+'[1]7 pr._kita dotacija'!J50+'[1]7 pr._kita dotacija'!J266+'[1]9 pr._įstaigų pajamos'!J38+'[1]9 pr._įstaigų pajamos'!J51+'[1]9 pr._įstaigų pajamos'!J101+'[1]11 pr._apyvartinės lėšos'!J85</f>
        <v>0</v>
      </c>
      <c r="J27" s="10">
        <f>'[1]4 pr._savarankiškos f-jos'!K62+'[1]4 pr._savarankiškos f-jos'!K123++'[1]4 pr._savarankiškos f-jos'!K198+'[1]5 pr._valstybinės f-jos'!K62+'[1]5 pr._valstybinės f-jos'!K104+'[1]7 pr._kita dotacija'!K50+'[1]7 pr._kita dotacija'!K266+'[1]9 pr._įstaigų pajamos'!K38+'[1]9 pr._įstaigų pajamos'!K51+'[1]9 pr._įstaigų pajamos'!K101+'[1]11 pr._apyvartinės lėšos'!K85</f>
        <v>0</v>
      </c>
      <c r="K27" s="85">
        <f t="shared" si="1"/>
        <v>167.1</v>
      </c>
      <c r="L27" s="85">
        <f>'[1]4 pr._savarankiškos f-jos'!M62+'[1]4 pr._savarankiškos f-jos'!M123++'[1]4 pr._savarankiškos f-jos'!M198+'[1]5 pr._valstybinės f-jos'!M62+'[1]5 pr._valstybinės f-jos'!M104+'[1]7 pr._kita dotacija'!M50+'[1]7 pr._kita dotacija'!M266+'[1]9 pr._įstaigų pajamos'!M38+'[1]9 pr._įstaigų pajamos'!M51+'[1]9 pr._įstaigų pajamos'!M101+'[1]11 pr._apyvartinės lėšos'!M85</f>
        <v>165.1</v>
      </c>
      <c r="M27" s="85">
        <f>'[1]4 pr._savarankiškos f-jos'!N62+'[1]4 pr._savarankiškos f-jos'!N123++'[1]4 pr._savarankiškos f-jos'!N198+'[1]5 pr._valstybinės f-jos'!N62+'[1]5 pr._valstybinės f-jos'!N104+'[1]7 pr._kita dotacija'!N50+'[1]7 pr._kita dotacija'!N266+'[1]9 pr._įstaigų pajamos'!N38+'[1]9 pr._įstaigų pajamos'!N51+'[1]9 pr._įstaigų pajamos'!N101+'[1]11 pr._apyvartinės lėšos'!N85</f>
        <v>101.7</v>
      </c>
      <c r="N27" s="85">
        <f>'[1]4 pr._savarankiškos f-jos'!O62+'[1]4 pr._savarankiškos f-jos'!O123++'[1]4 pr._savarankiškos f-jos'!O198+'[1]5 pr._valstybinės f-jos'!O62+'[1]5 pr._valstybinės f-jos'!O104+'[1]7 pr._kita dotacija'!O50+'[1]7 pr._kita dotacija'!O266+'[1]9 pr._įstaigų pajamos'!O38+'[1]9 pr._įstaigų pajamos'!O51+'[1]9 pr._įstaigų pajamos'!O101+'[1]11 pr._apyvartinės lėšos'!O85</f>
        <v>2</v>
      </c>
    </row>
    <row r="28" spans="1:14" ht="15" customHeight="1" x14ac:dyDescent="0.25">
      <c r="A28" s="19" t="s">
        <v>79</v>
      </c>
      <c r="B28" s="17" t="s">
        <v>16</v>
      </c>
      <c r="C28" s="16">
        <f t="shared" si="2"/>
        <v>270.10000000000002</v>
      </c>
      <c r="D28" s="16">
        <f>'[1]4 pr._savarankiškos f-jos'!E67+'[1]4 pr._savarankiškos f-jos'!E127+'[1]5 pr._valstybinės f-jos'!E66+'[1]5 pr._valstybinės f-jos'!E106+'[1]7 pr._kita dotacija'!E54+'[1]9 pr._įstaigų pajamos'!E39+'[1]9 pr._įstaigų pajamos'!E52</f>
        <v>267.5</v>
      </c>
      <c r="E28" s="16">
        <f>'[1]4 pr._savarankiškos f-jos'!F67+'[1]4 pr._savarankiškos f-jos'!F127+'[1]5 pr._valstybinės f-jos'!F66+'[1]5 pr._valstybinės f-jos'!F106+'[1]7 pr._kita dotacija'!F54+'[1]9 pr._įstaigų pajamos'!F39+'[1]9 pr._įstaigų pajamos'!F52</f>
        <v>156.29999999999998</v>
      </c>
      <c r="F28" s="16">
        <f>'[1]4 pr._savarankiškos f-jos'!G67+'[1]4 pr._savarankiškos f-jos'!G127+'[1]5 pr._valstybinės f-jos'!G66+'[1]5 pr._valstybinės f-jos'!G106+'[1]7 pr._kita dotacija'!G54+'[1]9 pr._įstaigų pajamos'!G39+'[1]9 pr._įstaigų pajamos'!G52</f>
        <v>2.6</v>
      </c>
      <c r="G28" s="10">
        <f t="shared" si="0"/>
        <v>0</v>
      </c>
      <c r="H28" s="10">
        <f>'[1]4 pr._savarankiškos f-jos'!I67+'[1]4 pr._savarankiškos f-jos'!I127+'[1]5 pr._valstybinės f-jos'!I66+'[1]5 pr._valstybinės f-jos'!I106+'[1]7 pr._kita dotacija'!I54+'[1]9 pr._įstaigų pajamos'!I39+'[1]9 pr._įstaigų pajamos'!I52</f>
        <v>0</v>
      </c>
      <c r="I28" s="10">
        <f>'[1]4 pr._savarankiškos f-jos'!J67+'[1]4 pr._savarankiškos f-jos'!J127+'[1]5 pr._valstybinės f-jos'!J66+'[1]5 pr._valstybinės f-jos'!J106+'[1]7 pr._kita dotacija'!J54+'[1]9 pr._įstaigų pajamos'!J39+'[1]9 pr._įstaigų pajamos'!J52</f>
        <v>0</v>
      </c>
      <c r="J28" s="10">
        <f>'[1]4 pr._savarankiškos f-jos'!K67+'[1]4 pr._savarankiškos f-jos'!K127+'[1]5 pr._valstybinės f-jos'!K66+'[1]5 pr._valstybinės f-jos'!K106+'[1]7 pr._kita dotacija'!K54+'[1]9 pr._įstaigų pajamos'!K39+'[1]9 pr._įstaigų pajamos'!K52</f>
        <v>0</v>
      </c>
      <c r="K28" s="85">
        <f t="shared" si="1"/>
        <v>270.10000000000002</v>
      </c>
      <c r="L28" s="85">
        <f>'[1]4 pr._savarankiškos f-jos'!M67+'[1]4 pr._savarankiškos f-jos'!M127+'[1]5 pr._valstybinės f-jos'!M66+'[1]5 pr._valstybinės f-jos'!M106+'[1]7 pr._kita dotacija'!M54+'[1]9 pr._įstaigų pajamos'!M39+'[1]9 pr._įstaigų pajamos'!M52</f>
        <v>267.5</v>
      </c>
      <c r="M28" s="85">
        <f>'[1]4 pr._savarankiškos f-jos'!N67+'[1]4 pr._savarankiškos f-jos'!N127+'[1]5 pr._valstybinės f-jos'!N66+'[1]5 pr._valstybinės f-jos'!N106+'[1]7 pr._kita dotacija'!N54+'[1]9 pr._įstaigų pajamos'!N39+'[1]9 pr._įstaigų pajamos'!N52</f>
        <v>156.29999999999998</v>
      </c>
      <c r="N28" s="85">
        <f>'[1]4 pr._savarankiškos f-jos'!O67+'[1]4 pr._savarankiškos f-jos'!O127+'[1]5 pr._valstybinės f-jos'!O66+'[1]5 pr._valstybinės f-jos'!O106+'[1]7 pr._kita dotacija'!O54+'[1]9 pr._įstaigų pajamos'!O39+'[1]9 pr._įstaigų pajamos'!O52</f>
        <v>2.6</v>
      </c>
    </row>
    <row r="29" spans="1:14" ht="15" customHeight="1" x14ac:dyDescent="0.25">
      <c r="A29" s="5" t="s">
        <v>80</v>
      </c>
      <c r="B29" s="17" t="s">
        <v>17</v>
      </c>
      <c r="C29" s="16">
        <f t="shared" si="2"/>
        <v>148.79999999999998</v>
      </c>
      <c r="D29" s="16">
        <f>'[1]4 pr._savarankiškos f-jos'!E73+'[1]4 pr._savarankiškos f-jos'!E131+'[1]5 pr._valstybinės f-jos'!E70+'[1]5 pr._valstybinės f-jos'!E108+'[1]7 pr._kita dotacija'!E58+'[1]9 pr._įstaigų pajamos'!E40+'[1]9 pr._įstaigų pajamos'!E53+'[1]11 pr._apyvartinės lėšos'!E24</f>
        <v>128.1</v>
      </c>
      <c r="E29" s="16">
        <f>'[1]4 pr._savarankiškos f-jos'!F73+'[1]4 pr._savarankiškos f-jos'!F131+'[1]5 pr._valstybinės f-jos'!F70+'[1]5 pr._valstybinės f-jos'!F108+'[1]7 pr._kita dotacija'!F58+'[1]9 pr._įstaigų pajamos'!F40+'[1]9 pr._įstaigų pajamos'!F53+'[1]11 pr._apyvartinės lėšos'!F24</f>
        <v>77</v>
      </c>
      <c r="F29" s="16">
        <f>'[1]4 pr._savarankiškos f-jos'!G73+'[1]4 pr._savarankiškos f-jos'!G131+'[1]5 pr._valstybinės f-jos'!G70+'[1]5 pr._valstybinės f-jos'!G108+'[1]7 pr._kita dotacija'!G58+'[1]9 pr._įstaigų pajamos'!G40+'[1]9 pr._įstaigų pajamos'!G53+'[1]11 pr._apyvartinės lėšos'!G24</f>
        <v>20.7</v>
      </c>
      <c r="G29" s="10">
        <f t="shared" si="0"/>
        <v>5.2</v>
      </c>
      <c r="H29" s="10">
        <f>'[1]4 pr._savarankiškos f-jos'!I73+'[1]4 pr._savarankiškos f-jos'!I131+'[1]5 pr._valstybinės f-jos'!I70+'[1]5 pr._valstybinės f-jos'!I108+'[1]7 pr._kita dotacija'!I58+'[1]9 pr._įstaigų pajamos'!I40+'[1]9 pr._įstaigų pajamos'!I53+'[1]11 pr._apyvartinės lėšos'!I24</f>
        <v>5.2</v>
      </c>
      <c r="I29" s="10">
        <f>'[1]4 pr._savarankiškos f-jos'!J73+'[1]4 pr._savarankiškos f-jos'!J131+'[1]5 pr._valstybinės f-jos'!J70+'[1]5 pr._valstybinės f-jos'!J108+'[1]7 pr._kita dotacija'!J58+'[1]9 pr._įstaigų pajamos'!J40+'[1]9 pr._įstaigų pajamos'!J53+'[1]11 pr._apyvartinės lėšos'!J24</f>
        <v>3.9</v>
      </c>
      <c r="J29" s="10">
        <f>'[1]4 pr._savarankiškos f-jos'!K73+'[1]4 pr._savarankiškos f-jos'!K131+'[1]5 pr._valstybinės f-jos'!K70+'[1]5 pr._valstybinės f-jos'!K108+'[1]7 pr._kita dotacija'!K58+'[1]9 pr._įstaigų pajamos'!K40+'[1]9 pr._įstaigų pajamos'!K53+'[1]11 pr._apyvartinės lėšos'!K24</f>
        <v>0</v>
      </c>
      <c r="K29" s="85">
        <f t="shared" si="1"/>
        <v>154</v>
      </c>
      <c r="L29" s="85">
        <f>'[1]4 pr._savarankiškos f-jos'!M73+'[1]4 pr._savarankiškos f-jos'!M131+'[1]5 pr._valstybinės f-jos'!M70+'[1]5 pr._valstybinės f-jos'!M108+'[1]7 pr._kita dotacija'!M58+'[1]9 pr._įstaigų pajamos'!M40+'[1]9 pr._įstaigų pajamos'!M53+'[1]11 pr._apyvartinės lėšos'!M24</f>
        <v>133.30000000000001</v>
      </c>
      <c r="M29" s="85">
        <f>'[1]4 pr._savarankiškos f-jos'!N73+'[1]4 pr._savarankiškos f-jos'!N131+'[1]5 pr._valstybinės f-jos'!N70+'[1]5 pr._valstybinės f-jos'!N108+'[1]7 pr._kita dotacija'!N58+'[1]9 pr._įstaigų pajamos'!N40+'[1]9 pr._įstaigų pajamos'!N53+'[1]11 pr._apyvartinės lėšos'!N24</f>
        <v>80.900000000000006</v>
      </c>
      <c r="N29" s="85">
        <f>'[1]4 pr._savarankiškos f-jos'!O73+'[1]4 pr._savarankiškos f-jos'!O131+'[1]5 pr._valstybinės f-jos'!O70+'[1]5 pr._valstybinės f-jos'!O108+'[1]7 pr._kita dotacija'!O58+'[1]9 pr._įstaigų pajamos'!O40+'[1]9 pr._įstaigų pajamos'!O53+'[1]11 pr._apyvartinės lėšos'!O24</f>
        <v>20.7</v>
      </c>
    </row>
    <row r="30" spans="1:14" ht="15" customHeight="1" x14ac:dyDescent="0.25">
      <c r="A30" s="5" t="s">
        <v>81</v>
      </c>
      <c r="B30" s="17" t="s">
        <v>18</v>
      </c>
      <c r="C30" s="16">
        <f t="shared" si="2"/>
        <v>94.9</v>
      </c>
      <c r="D30" s="16">
        <f>'[1]4 pr._savarankiškos f-jos'!E78+'[1]4 pr._savarankiškos f-jos'!E135+'[1]5 pr._valstybinės f-jos'!E74+'[1]5 pr._valstybinės f-jos'!E110+'[1]7 pr._kita dotacija'!E62+'[1]9 pr._įstaigų pajamos'!E41+'[1]9 pr._įstaigų pajamos'!E54</f>
        <v>94.9</v>
      </c>
      <c r="E30" s="16">
        <f>'[1]4 pr._savarankiškos f-jos'!F78+'[1]4 pr._savarankiškos f-jos'!F135+'[1]5 pr._valstybinės f-jos'!F74+'[1]5 pr._valstybinės f-jos'!F110+'[1]7 pr._kita dotacija'!F62+'[1]9 pr._įstaigų pajamos'!F41+'[1]9 pr._įstaigų pajamos'!F54</f>
        <v>58.800000000000004</v>
      </c>
      <c r="F30" s="16">
        <f>'[1]4 pr._savarankiškos f-jos'!G78+'[1]4 pr._savarankiškos f-jos'!G135+'[1]5 pr._valstybinės f-jos'!G74+'[1]5 pr._valstybinės f-jos'!G110+'[1]7 pr._kita dotacija'!G62+'[1]9 pr._įstaigų pajamos'!G41+'[1]9 pr._įstaigų pajamos'!G54</f>
        <v>0</v>
      </c>
      <c r="G30" s="10">
        <f t="shared" si="0"/>
        <v>0</v>
      </c>
      <c r="H30" s="10">
        <f>'[1]4 pr._savarankiškos f-jos'!I78+'[1]4 pr._savarankiškos f-jos'!I135+'[1]5 pr._valstybinės f-jos'!I74+'[1]5 pr._valstybinės f-jos'!I110+'[1]7 pr._kita dotacija'!I62+'[1]9 pr._įstaigų pajamos'!I41+'[1]9 pr._įstaigų pajamos'!I54</f>
        <v>0</v>
      </c>
      <c r="I30" s="10">
        <f>'[1]4 pr._savarankiškos f-jos'!J78+'[1]4 pr._savarankiškos f-jos'!J135+'[1]5 pr._valstybinės f-jos'!J74+'[1]5 pr._valstybinės f-jos'!J110+'[1]7 pr._kita dotacija'!J62+'[1]9 pr._įstaigų pajamos'!J41+'[1]9 pr._įstaigų pajamos'!J54</f>
        <v>0</v>
      </c>
      <c r="J30" s="10">
        <f>'[1]4 pr._savarankiškos f-jos'!K78+'[1]4 pr._savarankiškos f-jos'!K135+'[1]5 pr._valstybinės f-jos'!K74+'[1]5 pr._valstybinės f-jos'!K110+'[1]7 pr._kita dotacija'!K62+'[1]9 pr._įstaigų pajamos'!K41+'[1]9 pr._įstaigų pajamos'!K54</f>
        <v>0</v>
      </c>
      <c r="K30" s="85">
        <f t="shared" si="1"/>
        <v>94.9</v>
      </c>
      <c r="L30" s="85">
        <f>'[1]4 pr._savarankiškos f-jos'!M78+'[1]4 pr._savarankiškos f-jos'!M135+'[1]5 pr._valstybinės f-jos'!M74+'[1]5 pr._valstybinės f-jos'!M110+'[1]7 pr._kita dotacija'!M62+'[1]9 pr._įstaigų pajamos'!M41+'[1]9 pr._įstaigų pajamos'!M54</f>
        <v>94.9</v>
      </c>
      <c r="M30" s="85">
        <f>'[1]4 pr._savarankiškos f-jos'!N78+'[1]4 pr._savarankiškos f-jos'!N135+'[1]5 pr._valstybinės f-jos'!N74+'[1]5 pr._valstybinės f-jos'!N110+'[1]7 pr._kita dotacija'!N62+'[1]9 pr._įstaigų pajamos'!N41+'[1]9 pr._įstaigų pajamos'!N54</f>
        <v>58.800000000000004</v>
      </c>
      <c r="N30" s="85">
        <f>'[1]4 pr._savarankiškos f-jos'!O78+'[1]4 pr._savarankiškos f-jos'!O135+'[1]5 pr._valstybinės f-jos'!O74+'[1]5 pr._valstybinės f-jos'!O110+'[1]7 pr._kita dotacija'!O62+'[1]9 pr._įstaigų pajamos'!O41+'[1]9 pr._įstaigų pajamos'!O54</f>
        <v>0</v>
      </c>
    </row>
    <row r="31" spans="1:14" ht="15" customHeight="1" x14ac:dyDescent="0.25">
      <c r="A31" s="5" t="s">
        <v>82</v>
      </c>
      <c r="B31" s="17" t="s">
        <v>19</v>
      </c>
      <c r="C31" s="16">
        <f t="shared" si="2"/>
        <v>765.7</v>
      </c>
      <c r="D31" s="16">
        <f>'[1]4 pr._savarankiškos f-jos'!E83+'[1]4 pr._savarankiškos f-jos'!E139+'[1]5 pr._valstybinės f-jos'!E78+'[1]5 pr._valstybinės f-jos'!E112+'[1]7 pr._kita dotacija'!E66+'[1]9 pr._įstaigų pajamos'!E55</f>
        <v>765.7</v>
      </c>
      <c r="E31" s="16">
        <f>'[1]4 pr._savarankiškos f-jos'!F83+'[1]4 pr._savarankiškos f-jos'!F139+'[1]5 pr._valstybinės f-jos'!F78+'[1]5 pr._valstybinės f-jos'!F112+'[1]7 pr._kita dotacija'!F66+'[1]9 pr._įstaigų pajamos'!F55</f>
        <v>160.9</v>
      </c>
      <c r="F31" s="16">
        <f>'[1]4 pr._savarankiškos f-jos'!G83+'[1]4 pr._savarankiškos f-jos'!G139+'[1]5 pr._valstybinės f-jos'!G78+'[1]5 pr._valstybinės f-jos'!G112+'[1]7 pr._kita dotacija'!G66+'[1]9 pr._įstaigų pajamos'!G55</f>
        <v>0</v>
      </c>
      <c r="G31" s="10">
        <f t="shared" si="0"/>
        <v>9.1999999999999993</v>
      </c>
      <c r="H31" s="10">
        <f>'[1]4 pr._savarankiškos f-jos'!I83+'[1]4 pr._savarankiškos f-jos'!I139+'[1]5 pr._valstybinės f-jos'!I78+'[1]5 pr._valstybinės f-jos'!I112+'[1]7 pr._kita dotacija'!I66+'[1]9 pr._įstaigų pajamos'!I55</f>
        <v>9.1999999999999993</v>
      </c>
      <c r="I31" s="10">
        <f>'[1]4 pr._savarankiškos f-jos'!J83+'[1]4 pr._savarankiškos f-jos'!J139+'[1]5 pr._valstybinės f-jos'!J78+'[1]5 pr._valstybinės f-jos'!J112+'[1]7 pr._kita dotacija'!J66+'[1]9 pr._įstaigų pajamos'!J55</f>
        <v>0</v>
      </c>
      <c r="J31" s="10">
        <f>'[1]4 pr._savarankiškos f-jos'!K83+'[1]4 pr._savarankiškos f-jos'!K139+'[1]5 pr._valstybinės f-jos'!K78+'[1]5 pr._valstybinės f-jos'!K112+'[1]7 pr._kita dotacija'!K66+'[1]9 pr._įstaigų pajamos'!K55</f>
        <v>0</v>
      </c>
      <c r="K31" s="85">
        <f t="shared" si="1"/>
        <v>774.90000000000009</v>
      </c>
      <c r="L31" s="85">
        <f>'[1]4 pr._savarankiškos f-jos'!M83+'[1]4 pr._savarankiškos f-jos'!M139+'[1]5 pr._valstybinės f-jos'!M78+'[1]5 pr._valstybinės f-jos'!M112+'[1]7 pr._kita dotacija'!M66+'[1]9 pr._įstaigų pajamos'!M55</f>
        <v>774.90000000000009</v>
      </c>
      <c r="M31" s="85">
        <f>'[1]4 pr._savarankiškos f-jos'!N83+'[1]4 pr._savarankiškos f-jos'!N139+'[1]5 pr._valstybinės f-jos'!N78+'[1]5 pr._valstybinės f-jos'!N112+'[1]7 pr._kita dotacija'!N66+'[1]9 pr._įstaigų pajamos'!N55</f>
        <v>160.9</v>
      </c>
      <c r="N31" s="85">
        <f>'[1]4 pr._savarankiškos f-jos'!O83+'[1]4 pr._savarankiškos f-jos'!O139+'[1]5 pr._valstybinės f-jos'!O78+'[1]5 pr._valstybinės f-jos'!O112+'[1]7 pr._kita dotacija'!O66+'[1]9 pr._įstaigų pajamos'!O55</f>
        <v>0</v>
      </c>
    </row>
    <row r="32" spans="1:14" ht="15" customHeight="1" x14ac:dyDescent="0.25">
      <c r="A32" s="5" t="s">
        <v>83</v>
      </c>
      <c r="B32" s="17" t="s">
        <v>26</v>
      </c>
      <c r="C32" s="16">
        <f>D32+F32</f>
        <v>1450</v>
      </c>
      <c r="D32" s="16">
        <f>'[1]4 pr._savarankiškos f-jos'!E87</f>
        <v>247.8</v>
      </c>
      <c r="E32" s="16">
        <f>'[1]4 pr._savarankiškos f-jos'!F87</f>
        <v>0</v>
      </c>
      <c r="F32" s="16">
        <f>'[1]4 pr._savarankiškos f-jos'!G87</f>
        <v>1202.2</v>
      </c>
      <c r="G32" s="10">
        <f t="shared" si="0"/>
        <v>-120</v>
      </c>
      <c r="H32" s="10">
        <f>'[1]4 pr._savarankiškos f-jos'!I87</f>
        <v>-120</v>
      </c>
      <c r="I32" s="10">
        <f>'[1]4 pr._savarankiškos f-jos'!J87</f>
        <v>0</v>
      </c>
      <c r="J32" s="10">
        <f>'[1]4 pr._savarankiškos f-jos'!K87</f>
        <v>0</v>
      </c>
      <c r="K32" s="85">
        <f t="shared" si="1"/>
        <v>1330</v>
      </c>
      <c r="L32" s="85">
        <f>'[1]4 pr._savarankiškos f-jos'!M87</f>
        <v>127.80000000000001</v>
      </c>
      <c r="M32" s="85">
        <f>'[1]4 pr._savarankiškos f-jos'!N87</f>
        <v>0</v>
      </c>
      <c r="N32" s="85">
        <f>'[1]4 pr._savarankiškos f-jos'!O87</f>
        <v>1202.2</v>
      </c>
    </row>
    <row r="33" spans="1:14" ht="15" customHeight="1" x14ac:dyDescent="0.25">
      <c r="A33" s="13" t="s">
        <v>84</v>
      </c>
      <c r="B33" s="35" t="s">
        <v>170</v>
      </c>
      <c r="C33" s="16">
        <f>D33+F33</f>
        <v>374.40000000000003</v>
      </c>
      <c r="D33" s="16">
        <f>'[1]4 pr._savarankiškos f-jos'!E88+'[1]5 pr._valstybinės f-jos'!E80+'[1]11 pr._apyvartinės lėšos'!E80+'[1]9 pr._įstaigų pajamos'!E42</f>
        <v>374.40000000000003</v>
      </c>
      <c r="E33" s="16">
        <f>'[1]4 pr._savarankiškos f-jos'!F88+'[1]5 pr._valstybinės f-jos'!F80+'[1]11 pr._apyvartinės lėšos'!F80+'[1]9 pr._įstaigų pajamos'!F42</f>
        <v>259.10000000000002</v>
      </c>
      <c r="F33" s="16">
        <f>'[1]4 pr._savarankiškos f-jos'!G88+'[1]5 pr._valstybinės f-jos'!G80+'[1]11 pr._apyvartinės lėšos'!G80+'[1]9 pr._įstaigų pajamos'!G42</f>
        <v>0</v>
      </c>
      <c r="G33" s="10">
        <f t="shared" si="0"/>
        <v>7.3</v>
      </c>
      <c r="H33" s="10">
        <f>'[1]4 pr._savarankiškos f-jos'!I88+'[1]5 pr._valstybinės f-jos'!I80+'[1]11 pr._apyvartinės lėšos'!I80+'[1]9 pr._įstaigų pajamos'!I42</f>
        <v>7.3</v>
      </c>
      <c r="I33" s="10">
        <f>'[1]4 pr._savarankiškos f-jos'!J88+'[1]5 pr._valstybinės f-jos'!J80+'[1]11 pr._apyvartinės lėšos'!J80+'[1]9 pr._įstaigų pajamos'!J42</f>
        <v>5.6</v>
      </c>
      <c r="J33" s="10">
        <f>'[1]4 pr._savarankiškos f-jos'!K88+'[1]5 pr._valstybinės f-jos'!K80+'[1]11 pr._apyvartinės lėšos'!K80+'[1]9 pr._įstaigų pajamos'!K42</f>
        <v>0</v>
      </c>
      <c r="K33" s="85">
        <f t="shared" si="1"/>
        <v>381.70000000000005</v>
      </c>
      <c r="L33" s="85">
        <f>'[1]4 pr._savarankiškos f-jos'!M88+'[1]5 pr._valstybinės f-jos'!M80+'[1]11 pr._apyvartinės lėšos'!M80+'[1]9 pr._įstaigų pajamos'!M42</f>
        <v>381.70000000000005</v>
      </c>
      <c r="M33" s="85">
        <f>'[1]4 pr._savarankiškos f-jos'!N88+'[1]5 pr._valstybinės f-jos'!N80+'[1]11 pr._apyvartinės lėšos'!N80+'[1]9 pr._įstaigų pajamos'!N42</f>
        <v>264.70000000000005</v>
      </c>
      <c r="N33" s="85">
        <f>'[1]4 pr._savarankiškos f-jos'!O88+'[1]5 pr._valstybinės f-jos'!O80+'[1]11 pr._apyvartinės lėšos'!O80+'[1]9 pr._įstaigų pajamos'!O42</f>
        <v>0</v>
      </c>
    </row>
    <row r="34" spans="1:14" ht="15" customHeight="1" x14ac:dyDescent="0.25">
      <c r="A34" s="19" t="s">
        <v>85</v>
      </c>
      <c r="B34" s="29" t="s">
        <v>70</v>
      </c>
      <c r="C34" s="16">
        <f>D34+F34</f>
        <v>201.00000000000003</v>
      </c>
      <c r="D34" s="16">
        <f>'[1]4 pr._savarankiškos f-jos'!E146+'[1]5 pr._valstybinės f-jos'!E84+'[1]9 pr._įstaigų pajamos'!E59+'[1]7 pr._kita dotacija'!E83</f>
        <v>201.00000000000003</v>
      </c>
      <c r="E34" s="16">
        <f>'[1]4 pr._savarankiškos f-jos'!F146+'[1]5 pr._valstybinės f-jos'!F84+'[1]9 pr._įstaigų pajamos'!F59+'[1]7 pr._kita dotacija'!F83</f>
        <v>122.60000000000001</v>
      </c>
      <c r="F34" s="16">
        <f>'[1]4 pr._savarankiškos f-jos'!G146+'[1]5 pr._valstybinės f-jos'!G84+'[1]9 pr._įstaigų pajamos'!G59+'[1]7 pr._kita dotacija'!G83</f>
        <v>0</v>
      </c>
      <c r="G34" s="10">
        <f t="shared" si="0"/>
        <v>3.1</v>
      </c>
      <c r="H34" s="10">
        <f>'[1]4 pr._savarankiškos f-jos'!I146+'[1]5 pr._valstybinės f-jos'!I84+'[1]9 pr._įstaigų pajamos'!I59+'[1]7 pr._kita dotacija'!I83</f>
        <v>3.1</v>
      </c>
      <c r="I34" s="10">
        <f>'[1]4 pr._savarankiškos f-jos'!J146+'[1]5 pr._valstybinės f-jos'!J84+'[1]9 pr._įstaigų pajamos'!J59+'[1]7 pr._kita dotacija'!J83</f>
        <v>2.4</v>
      </c>
      <c r="J34" s="10">
        <f>'[1]4 pr._savarankiškos f-jos'!K146+'[1]5 pr._valstybinės f-jos'!K84+'[1]9 pr._įstaigų pajamos'!K59+'[1]7 pr._kita dotacija'!K83</f>
        <v>0</v>
      </c>
      <c r="K34" s="85">
        <f t="shared" si="1"/>
        <v>204.1</v>
      </c>
      <c r="L34" s="85">
        <f>'[1]4 pr._savarankiškos f-jos'!M146+'[1]5 pr._valstybinės f-jos'!M84+'[1]9 pr._įstaigų pajamos'!M59+'[1]7 pr._kita dotacija'!M83</f>
        <v>204.1</v>
      </c>
      <c r="M34" s="85">
        <f>'[1]4 pr._savarankiškos f-jos'!N146+'[1]5 pr._valstybinės f-jos'!N84+'[1]9 pr._įstaigų pajamos'!N59+'[1]7 pr._kita dotacija'!N83</f>
        <v>124.99999999999999</v>
      </c>
      <c r="N34" s="85">
        <f>'[1]4 pr._savarankiškos f-jos'!O146+'[1]5 pr._valstybinės f-jos'!O84+'[1]9 pr._įstaigų pajamos'!O59+'[1]7 pr._kita dotacija'!O83</f>
        <v>0</v>
      </c>
    </row>
    <row r="35" spans="1:14" ht="15" customHeight="1" x14ac:dyDescent="0.25">
      <c r="A35" s="5" t="s">
        <v>86</v>
      </c>
      <c r="B35" s="83" t="s">
        <v>55</v>
      </c>
      <c r="C35" s="16">
        <f>D35+F35</f>
        <v>604.90000000000009</v>
      </c>
      <c r="D35" s="16">
        <f>'[1]4 pr._savarankiškos f-jos'!E152+'[1]6 pr._mokinio krepšelis'!E17+'[1]7 pr._kita dotacija'!E96+'[1]9 pr._įstaigų pajamos'!E62+'[1]11 pr._apyvartinės lėšos'!E28</f>
        <v>604.90000000000009</v>
      </c>
      <c r="E35" s="16">
        <f>'[1]4 pr._savarankiškos f-jos'!F152+'[1]6 pr._mokinio krepšelis'!F17+'[1]7 pr._kita dotacija'!F96+'[1]9 pr._įstaigų pajamos'!F62+'[1]11 pr._apyvartinės lėšos'!F28</f>
        <v>423.20000000000005</v>
      </c>
      <c r="F35" s="16">
        <f>'[1]4 pr._savarankiškos f-jos'!G152+'[1]6 pr._mokinio krepšelis'!G17+'[1]7 pr._kita dotacija'!G96+'[1]9 pr._įstaigų pajamos'!G62+'[1]11 pr._apyvartinės lėšos'!G28</f>
        <v>0</v>
      </c>
      <c r="G35" s="10">
        <f t="shared" si="0"/>
        <v>0</v>
      </c>
      <c r="H35" s="10">
        <f>'[1]4 pr._savarankiškos f-jos'!I152+'[1]6 pr._mokinio krepšelis'!I17+'[1]7 pr._kita dotacija'!I96+'[1]9 pr._įstaigų pajamos'!I62+'[1]11 pr._apyvartinės lėšos'!I28</f>
        <v>0</v>
      </c>
      <c r="I35" s="10">
        <f>'[1]4 pr._savarankiškos f-jos'!J152+'[1]6 pr._mokinio krepšelis'!J17+'[1]7 pr._kita dotacija'!J96+'[1]9 pr._įstaigų pajamos'!J62+'[1]11 pr._apyvartinės lėšos'!J28</f>
        <v>0</v>
      </c>
      <c r="J35" s="10">
        <f>'[1]4 pr._savarankiškos f-jos'!K152+'[1]6 pr._mokinio krepšelis'!K17+'[1]7 pr._kita dotacija'!K96+'[1]9 pr._įstaigų pajamos'!K62+'[1]11 pr._apyvartinės lėšos'!K28</f>
        <v>0</v>
      </c>
      <c r="K35" s="85">
        <f t="shared" si="1"/>
        <v>604.90000000000009</v>
      </c>
      <c r="L35" s="85">
        <f>'[1]4 pr._savarankiškos f-jos'!M152+'[1]6 pr._mokinio krepšelis'!M17+'[1]7 pr._kita dotacija'!M96+'[1]9 pr._įstaigų pajamos'!M62+'[1]11 pr._apyvartinės lėšos'!M28</f>
        <v>604.90000000000009</v>
      </c>
      <c r="M35" s="85">
        <f>'[1]4 pr._savarankiškos f-jos'!N152+'[1]6 pr._mokinio krepšelis'!N17+'[1]7 pr._kita dotacija'!N96+'[1]9 pr._įstaigų pajamos'!N62+'[1]11 pr._apyvartinės lėšos'!N28</f>
        <v>423.20000000000005</v>
      </c>
      <c r="N35" s="85">
        <f>'[1]4 pr._savarankiškos f-jos'!O152+'[1]6 pr._mokinio krepšelis'!O17+'[1]7 pr._kita dotacija'!O96+'[1]9 pr._įstaigų pajamos'!O62+'[1]11 pr._apyvartinės lėšos'!O28</f>
        <v>0</v>
      </c>
    </row>
    <row r="36" spans="1:14" ht="15" customHeight="1" x14ac:dyDescent="0.25">
      <c r="A36" s="5" t="s">
        <v>87</v>
      </c>
      <c r="B36" s="29" t="s">
        <v>33</v>
      </c>
      <c r="C36" s="16">
        <f t="shared" ref="C36:C79" si="3">D36+F36</f>
        <v>635.00000000000011</v>
      </c>
      <c r="D36" s="16">
        <f>'[1]4 pr._savarankiškos f-jos'!E153+'[1]6 pr._mokinio krepšelis'!E18+'[1]7 pr._kita dotacija'!E100+'[1]9 pr._įstaigų pajamos'!E63+'[1]11 pr._apyvartinės lėšos'!E29</f>
        <v>635.00000000000011</v>
      </c>
      <c r="E36" s="16">
        <f>'[1]4 pr._savarankiškos f-jos'!F153+'[1]6 pr._mokinio krepšelis'!F18+'[1]7 pr._kita dotacija'!F100+'[1]9 pr._įstaigų pajamos'!F63+'[1]11 pr._apyvartinės lėšos'!F29</f>
        <v>458.1</v>
      </c>
      <c r="F36" s="16">
        <f>'[1]4 pr._savarankiškos f-jos'!G153+'[1]6 pr._mokinio krepšelis'!G18+'[1]7 pr._kita dotacija'!G100+'[1]9 pr._įstaigų pajamos'!G63+'[1]11 pr._apyvartinės lėšos'!G29</f>
        <v>0</v>
      </c>
      <c r="G36" s="10">
        <f t="shared" si="0"/>
        <v>0</v>
      </c>
      <c r="H36" s="10">
        <f>'[1]4 pr._savarankiškos f-jos'!I153+'[1]6 pr._mokinio krepšelis'!I18+'[1]7 pr._kita dotacija'!I100+'[1]9 pr._įstaigų pajamos'!I63+'[1]11 pr._apyvartinės lėšos'!I29</f>
        <v>0</v>
      </c>
      <c r="I36" s="10">
        <f>'[1]4 pr._savarankiškos f-jos'!J153+'[1]6 pr._mokinio krepšelis'!J18+'[1]7 pr._kita dotacija'!J100+'[1]9 pr._įstaigų pajamos'!J63+'[1]11 pr._apyvartinės lėšos'!J29</f>
        <v>0</v>
      </c>
      <c r="J36" s="10">
        <f>'[1]4 pr._savarankiškos f-jos'!K153+'[1]6 pr._mokinio krepšelis'!K18+'[1]7 pr._kita dotacija'!K100+'[1]9 pr._įstaigų pajamos'!K63+'[1]11 pr._apyvartinės lėšos'!K29</f>
        <v>0</v>
      </c>
      <c r="K36" s="85">
        <f t="shared" si="1"/>
        <v>635.00000000000011</v>
      </c>
      <c r="L36" s="85">
        <f>'[1]4 pr._savarankiškos f-jos'!M153+'[1]6 pr._mokinio krepšelis'!M18+'[1]7 pr._kita dotacija'!M100+'[1]9 pr._įstaigų pajamos'!M63+'[1]11 pr._apyvartinės lėšos'!M29</f>
        <v>635.00000000000011</v>
      </c>
      <c r="M36" s="85">
        <f>'[1]4 pr._savarankiškos f-jos'!N153+'[1]6 pr._mokinio krepšelis'!N18+'[1]7 pr._kita dotacija'!N100+'[1]9 pr._įstaigų pajamos'!N63+'[1]11 pr._apyvartinės lėšos'!N29</f>
        <v>458.1</v>
      </c>
      <c r="N36" s="85">
        <f>'[1]4 pr._savarankiškos f-jos'!O153+'[1]6 pr._mokinio krepšelis'!O18+'[1]7 pr._kita dotacija'!O100+'[1]9 pr._įstaigų pajamos'!O63+'[1]11 pr._apyvartinės lėšos'!O29</f>
        <v>0</v>
      </c>
    </row>
    <row r="37" spans="1:14" ht="15" customHeight="1" x14ac:dyDescent="0.25">
      <c r="A37" s="5" t="s">
        <v>88</v>
      </c>
      <c r="B37" s="29" t="s">
        <v>160</v>
      </c>
      <c r="C37" s="16">
        <f t="shared" si="3"/>
        <v>932.2</v>
      </c>
      <c r="D37" s="16">
        <f>'[1]4 pr._savarankiškos f-jos'!E154+'[1]6 pr._mokinio krepšelis'!E19+'[1]9 pr._įstaigų pajamos'!E64+'[1]7 pr._kita dotacija'!E105+'[1]11 pr._apyvartinės lėšos'!E30</f>
        <v>932.2</v>
      </c>
      <c r="E37" s="16">
        <f>'[1]4 pr._savarankiškos f-jos'!F154+'[1]6 pr._mokinio krepšelis'!F19+'[1]9 pr._įstaigų pajamos'!F64+'[1]7 pr._kita dotacija'!F105+'[1]11 pr._apyvartinės lėšos'!F30</f>
        <v>647.9</v>
      </c>
      <c r="F37" s="16">
        <f>'[1]4 pr._savarankiškos f-jos'!G154+'[1]6 pr._mokinio krepšelis'!G19+'[1]9 pr._įstaigų pajamos'!G64+'[1]7 pr._kita dotacija'!G105+'[1]11 pr._apyvartinės lėšos'!G30</f>
        <v>0</v>
      </c>
      <c r="G37" s="10">
        <f t="shared" si="0"/>
        <v>0</v>
      </c>
      <c r="H37" s="10">
        <f>'[1]4 pr._savarankiškos f-jos'!I154+'[1]6 pr._mokinio krepšelis'!I19+'[1]9 pr._įstaigų pajamos'!I64+'[1]7 pr._kita dotacija'!I105+'[1]11 pr._apyvartinės lėšos'!I30</f>
        <v>0</v>
      </c>
      <c r="I37" s="10">
        <f>'[1]4 pr._savarankiškos f-jos'!J154+'[1]6 pr._mokinio krepšelis'!J19+'[1]9 pr._įstaigų pajamos'!J64+'[1]7 pr._kita dotacija'!J105+'[1]11 pr._apyvartinės lėšos'!J30</f>
        <v>0</v>
      </c>
      <c r="J37" s="10">
        <f>'[1]4 pr._savarankiškos f-jos'!K154+'[1]6 pr._mokinio krepšelis'!K19+'[1]9 pr._įstaigų pajamos'!K64+'[1]7 pr._kita dotacija'!K105+'[1]11 pr._apyvartinės lėšos'!K30</f>
        <v>0</v>
      </c>
      <c r="K37" s="85">
        <f t="shared" si="1"/>
        <v>932.2</v>
      </c>
      <c r="L37" s="85">
        <f>'[1]4 pr._savarankiškos f-jos'!M154+'[1]6 pr._mokinio krepšelis'!M19+'[1]9 pr._įstaigų pajamos'!M64+'[1]7 pr._kita dotacija'!M105+'[1]11 pr._apyvartinės lėšos'!M30</f>
        <v>932.2</v>
      </c>
      <c r="M37" s="85">
        <f>'[1]4 pr._savarankiškos f-jos'!N154+'[1]6 pr._mokinio krepšelis'!N19+'[1]9 pr._įstaigų pajamos'!N64+'[1]7 pr._kita dotacija'!N105+'[1]11 pr._apyvartinės lėšos'!N30</f>
        <v>647.9</v>
      </c>
      <c r="N37" s="85">
        <f>'[1]4 pr._savarankiškos f-jos'!O154+'[1]6 pr._mokinio krepšelis'!O19+'[1]9 pr._įstaigų pajamos'!O64+'[1]7 pr._kita dotacija'!O105+'[1]11 pr._apyvartinės lėšos'!O30</f>
        <v>0</v>
      </c>
    </row>
    <row r="38" spans="1:14" ht="15" customHeight="1" x14ac:dyDescent="0.25">
      <c r="A38" s="5" t="s">
        <v>89</v>
      </c>
      <c r="B38" s="29" t="s">
        <v>416</v>
      </c>
      <c r="C38" s="16">
        <f t="shared" si="3"/>
        <v>571</v>
      </c>
      <c r="D38" s="16">
        <f>'[1]4 pr._savarankiškos f-jos'!E155+'[1]6 pr._mokinio krepšelis'!E20+'[1]9 pr._įstaigų pajamos'!E65+'[1]7 pr._kita dotacija'!E110+'[1]11 pr._apyvartinės lėšos'!E91+'[1]11 pr._apyvartinės lėšos'!E31</f>
        <v>571</v>
      </c>
      <c r="E38" s="16">
        <f>'[1]4 pr._savarankiškos f-jos'!F155+'[1]6 pr._mokinio krepšelis'!F20+'[1]9 pr._įstaigų pajamos'!F65+'[1]7 pr._kita dotacija'!F110+'[1]11 pr._apyvartinės lėšos'!F91+'[1]11 pr._apyvartinės lėšos'!F31</f>
        <v>400.90000000000003</v>
      </c>
      <c r="F38" s="16">
        <f>'[1]4 pr._savarankiškos f-jos'!G155+'[1]6 pr._mokinio krepšelis'!G20+'[1]9 pr._įstaigų pajamos'!G65+'[1]7 pr._kita dotacija'!G110+'[1]11 pr._apyvartinės lėšos'!G91+'[1]11 pr._apyvartinės lėšos'!G31</f>
        <v>0</v>
      </c>
      <c r="G38" s="10">
        <f t="shared" si="0"/>
        <v>0</v>
      </c>
      <c r="H38" s="10">
        <f>'[1]4 pr._savarankiškos f-jos'!I155+'[1]6 pr._mokinio krepšelis'!I20+'[1]9 pr._įstaigų pajamos'!I65+'[1]7 pr._kita dotacija'!I110+'[1]11 pr._apyvartinės lėšos'!I91+'[1]11 pr._apyvartinės lėšos'!I31</f>
        <v>0</v>
      </c>
      <c r="I38" s="10">
        <f>'[1]4 pr._savarankiškos f-jos'!J155+'[1]6 pr._mokinio krepšelis'!J20+'[1]9 pr._įstaigų pajamos'!J65+'[1]7 pr._kita dotacija'!J110+'[1]11 pr._apyvartinės lėšos'!J91+'[1]11 pr._apyvartinės lėšos'!J31</f>
        <v>0</v>
      </c>
      <c r="J38" s="10">
        <f>'[1]4 pr._savarankiškos f-jos'!K155+'[1]6 pr._mokinio krepšelis'!K20+'[1]9 pr._įstaigų pajamos'!K65+'[1]7 pr._kita dotacija'!K110+'[1]11 pr._apyvartinės lėšos'!K91+'[1]11 pr._apyvartinės lėšos'!K31</f>
        <v>0</v>
      </c>
      <c r="K38" s="85">
        <f t="shared" si="1"/>
        <v>571</v>
      </c>
      <c r="L38" s="85">
        <f>'[1]4 pr._savarankiškos f-jos'!M155+'[1]6 pr._mokinio krepšelis'!M20+'[1]9 pr._įstaigų pajamos'!M65+'[1]7 pr._kita dotacija'!M110+'[1]11 pr._apyvartinės lėšos'!M91+'[1]11 pr._apyvartinės lėšos'!M31</f>
        <v>571</v>
      </c>
      <c r="M38" s="85">
        <f>'[1]4 pr._savarankiškos f-jos'!N155+'[1]6 pr._mokinio krepšelis'!N20+'[1]9 pr._įstaigų pajamos'!N65+'[1]7 pr._kita dotacija'!N110+'[1]11 pr._apyvartinės lėšos'!N91+'[1]11 pr._apyvartinės lėšos'!N31</f>
        <v>400.90000000000003</v>
      </c>
      <c r="N38" s="85">
        <f>'[1]4 pr._savarankiškos f-jos'!O155+'[1]6 pr._mokinio krepšelis'!O20+'[1]9 pr._įstaigų pajamos'!O65+'[1]7 pr._kita dotacija'!O110+'[1]11 pr._apyvartinės lėšos'!O91+'[1]11 pr._apyvartinės lėšos'!O31</f>
        <v>0</v>
      </c>
    </row>
    <row r="39" spans="1:14" ht="15" customHeight="1" x14ac:dyDescent="0.25">
      <c r="A39" s="5" t="s">
        <v>90</v>
      </c>
      <c r="B39" s="18" t="s">
        <v>152</v>
      </c>
      <c r="C39" s="16">
        <f t="shared" si="3"/>
        <v>408.8</v>
      </c>
      <c r="D39" s="16">
        <f>'[1]4 pr._savarankiškos f-jos'!E156+'[1]6 pr._mokinio krepšelis'!E21+'[1]9 pr._įstaigų pajamos'!E66+'[1]7 pr._kita dotacija'!E114+'[1]11 pr._apyvartinės lėšos'!E32+'[1]11 pr._apyvartinės lėšos'!E92</f>
        <v>408.8</v>
      </c>
      <c r="E39" s="16">
        <f>'[1]4 pr._savarankiškos f-jos'!F156+'[1]6 pr._mokinio krepšelis'!F21+'[1]9 pr._įstaigų pajamos'!F66+'[1]7 pr._kita dotacija'!F114+'[1]11 pr._apyvartinės lėšos'!F32+'[1]11 pr._apyvartinės lėšos'!F92</f>
        <v>290.8</v>
      </c>
      <c r="F39" s="16">
        <f>'[1]4 pr._savarankiškos f-jos'!G156+'[1]6 pr._mokinio krepšelis'!G21+'[1]9 pr._įstaigų pajamos'!G66+'[1]7 pr._kita dotacija'!G114+'[1]11 pr._apyvartinės lėšos'!G32+'[1]11 pr._apyvartinės lėšos'!G92</f>
        <v>0</v>
      </c>
      <c r="G39" s="10">
        <f t="shared" si="0"/>
        <v>0</v>
      </c>
      <c r="H39" s="10">
        <f>'[1]4 pr._savarankiškos f-jos'!I156+'[1]6 pr._mokinio krepšelis'!I21+'[1]9 pr._įstaigų pajamos'!I66+'[1]7 pr._kita dotacija'!I114+'[1]11 pr._apyvartinės lėšos'!I32+'[1]11 pr._apyvartinės lėšos'!I92</f>
        <v>0</v>
      </c>
      <c r="I39" s="10">
        <f>'[1]4 pr._savarankiškos f-jos'!J156+'[1]6 pr._mokinio krepšelis'!J21+'[1]9 pr._įstaigų pajamos'!J66+'[1]7 pr._kita dotacija'!J114+'[1]11 pr._apyvartinės lėšos'!J32+'[1]11 pr._apyvartinės lėšos'!J92</f>
        <v>0</v>
      </c>
      <c r="J39" s="10">
        <f>'[1]4 pr._savarankiškos f-jos'!K156+'[1]6 pr._mokinio krepšelis'!K21+'[1]9 pr._įstaigų pajamos'!K66+'[1]7 pr._kita dotacija'!K114+'[1]11 pr._apyvartinės lėšos'!K32+'[1]11 pr._apyvartinės lėšos'!K92</f>
        <v>0</v>
      </c>
      <c r="K39" s="85">
        <f t="shared" si="1"/>
        <v>408.8</v>
      </c>
      <c r="L39" s="85">
        <f>'[1]4 pr._savarankiškos f-jos'!M156+'[1]6 pr._mokinio krepšelis'!M21+'[1]9 pr._įstaigų pajamos'!M66+'[1]7 pr._kita dotacija'!M114+'[1]11 pr._apyvartinės lėšos'!M32+'[1]11 pr._apyvartinės lėšos'!M92</f>
        <v>408.8</v>
      </c>
      <c r="M39" s="85">
        <f>'[1]4 pr._savarankiškos f-jos'!N156+'[1]6 pr._mokinio krepšelis'!N21+'[1]9 pr._įstaigų pajamos'!N66+'[1]7 pr._kita dotacija'!N114+'[1]11 pr._apyvartinės lėšos'!N32+'[1]11 pr._apyvartinės lėšos'!N92</f>
        <v>290.8</v>
      </c>
      <c r="N39" s="85">
        <f>'[1]4 pr._savarankiškos f-jos'!O156+'[1]6 pr._mokinio krepšelis'!O21+'[1]9 pr._įstaigų pajamos'!O66+'[1]7 pr._kita dotacija'!O114+'[1]11 pr._apyvartinės lėšos'!O32+'[1]11 pr._apyvartinės lėšos'!O92</f>
        <v>0</v>
      </c>
    </row>
    <row r="40" spans="1:14" ht="15" customHeight="1" x14ac:dyDescent="0.25">
      <c r="A40" s="13" t="s">
        <v>91</v>
      </c>
      <c r="B40" s="31" t="s">
        <v>342</v>
      </c>
      <c r="C40" s="16">
        <f t="shared" si="3"/>
        <v>608.79999999999995</v>
      </c>
      <c r="D40" s="16">
        <f>'[1]4 pr._savarankiškos f-jos'!E157+'[1]6 pr._mokinio krepšelis'!E22+'[1]9 pr._įstaigų pajamos'!E67+'[1]7 pr._kita dotacija'!E118+'[1]11 pr._apyvartinės lėšos'!E33</f>
        <v>608.79999999999995</v>
      </c>
      <c r="E40" s="16">
        <f>'[1]4 pr._savarankiškos f-jos'!F157+'[1]6 pr._mokinio krepšelis'!F22+'[1]9 pr._įstaigų pajamos'!F67+'[1]7 pr._kita dotacija'!F118+'[1]11 pr._apyvartinės lėšos'!F33</f>
        <v>426.6</v>
      </c>
      <c r="F40" s="16">
        <f>'[1]4 pr._savarankiškos f-jos'!G157+'[1]6 pr._mokinio krepšelis'!G22+'[1]9 pr._įstaigų pajamos'!G67+'[1]7 pr._kita dotacija'!G118+'[1]11 pr._apyvartinės lėšos'!G33</f>
        <v>0</v>
      </c>
      <c r="G40" s="10">
        <f t="shared" si="0"/>
        <v>0</v>
      </c>
      <c r="H40" s="10">
        <f>'[1]4 pr._savarankiškos f-jos'!I157+'[1]6 pr._mokinio krepšelis'!I22+'[1]9 pr._įstaigų pajamos'!I67+'[1]7 pr._kita dotacija'!I118+'[1]11 pr._apyvartinės lėšos'!I33</f>
        <v>0</v>
      </c>
      <c r="I40" s="10">
        <f>'[1]4 pr._savarankiškos f-jos'!J157+'[1]6 pr._mokinio krepšelis'!J22+'[1]9 pr._įstaigų pajamos'!J67+'[1]7 pr._kita dotacija'!J118+'[1]11 pr._apyvartinės lėšos'!J33</f>
        <v>0</v>
      </c>
      <c r="J40" s="10">
        <f>'[1]4 pr._savarankiškos f-jos'!K157+'[1]6 pr._mokinio krepšelis'!K22+'[1]9 pr._įstaigų pajamos'!K67+'[1]7 pr._kita dotacija'!K118+'[1]11 pr._apyvartinės lėšos'!K33</f>
        <v>0</v>
      </c>
      <c r="K40" s="85">
        <f t="shared" si="1"/>
        <v>608.79999999999995</v>
      </c>
      <c r="L40" s="85">
        <f>'[1]4 pr._savarankiškos f-jos'!M157+'[1]6 pr._mokinio krepšelis'!M22+'[1]9 pr._įstaigų pajamos'!M67+'[1]7 pr._kita dotacija'!M118+'[1]11 pr._apyvartinės lėšos'!M33</f>
        <v>608.79999999999995</v>
      </c>
      <c r="M40" s="85">
        <f>'[1]4 pr._savarankiškos f-jos'!N157+'[1]6 pr._mokinio krepšelis'!N22+'[1]9 pr._įstaigų pajamos'!N67+'[1]7 pr._kita dotacija'!N118+'[1]11 pr._apyvartinės lėšos'!N33</f>
        <v>426.6</v>
      </c>
      <c r="N40" s="85">
        <f>'[1]4 pr._savarankiškos f-jos'!O157+'[1]6 pr._mokinio krepšelis'!O22+'[1]9 pr._įstaigų pajamos'!O67+'[1]7 pr._kita dotacija'!O118+'[1]11 pr._apyvartinės lėšos'!O33</f>
        <v>0</v>
      </c>
    </row>
    <row r="41" spans="1:14" ht="15" customHeight="1" x14ac:dyDescent="0.25">
      <c r="A41" s="5" t="s">
        <v>92</v>
      </c>
      <c r="B41" s="29" t="s">
        <v>417</v>
      </c>
      <c r="C41" s="16">
        <f t="shared" si="3"/>
        <v>761.4</v>
      </c>
      <c r="D41" s="16">
        <f>'[1]4 pr._savarankiškos f-jos'!E158+'[1]6 pr._mokinio krepšelis'!E23+'[1]9 pr._įstaigų pajamos'!E68+'[1]7 pr._kita dotacija'!E123+'[1]11 pr._apyvartinės lėšos'!E34+'[1]11 pr._apyvartinės lėšos'!E93</f>
        <v>761.4</v>
      </c>
      <c r="E41" s="16">
        <f>'[1]4 pr._savarankiškos f-jos'!F158+'[1]6 pr._mokinio krepšelis'!F23+'[1]9 pr._įstaigų pajamos'!F68+'[1]7 pr._kita dotacija'!F123+'[1]11 pr._apyvartinės lėšos'!F34+'[1]11 pr._apyvartinės lėšos'!F93</f>
        <v>478.7</v>
      </c>
      <c r="F41" s="16">
        <f>'[1]4 pr._savarankiškos f-jos'!G158+'[1]6 pr._mokinio krepšelis'!G23+'[1]9 pr._įstaigų pajamos'!G68+'[1]7 pr._kita dotacija'!G123+'[1]11 pr._apyvartinės lėšos'!G34+'[1]11 pr._apyvartinės lėšos'!G93</f>
        <v>0</v>
      </c>
      <c r="G41" s="10">
        <f t="shared" si="0"/>
        <v>0</v>
      </c>
      <c r="H41" s="10">
        <f>'[1]4 pr._savarankiškos f-jos'!I158+'[1]6 pr._mokinio krepšelis'!I23+'[1]9 pr._įstaigų pajamos'!I68+'[1]7 pr._kita dotacija'!I123+'[1]11 pr._apyvartinės lėšos'!I34+'[1]11 pr._apyvartinės lėšos'!I93</f>
        <v>0</v>
      </c>
      <c r="I41" s="10">
        <f>'[1]4 pr._savarankiškos f-jos'!J158+'[1]6 pr._mokinio krepšelis'!J23+'[1]9 pr._įstaigų pajamos'!J68+'[1]7 pr._kita dotacija'!J123+'[1]11 pr._apyvartinės lėšos'!J34+'[1]11 pr._apyvartinės lėšos'!J93</f>
        <v>0</v>
      </c>
      <c r="J41" s="10">
        <f>'[1]4 pr._savarankiškos f-jos'!K158+'[1]6 pr._mokinio krepšelis'!K23+'[1]9 pr._įstaigų pajamos'!K68+'[1]7 pr._kita dotacija'!K123+'[1]11 pr._apyvartinės lėšos'!K34+'[1]11 pr._apyvartinės lėšos'!K93</f>
        <v>0</v>
      </c>
      <c r="K41" s="85">
        <f t="shared" si="1"/>
        <v>761.4</v>
      </c>
      <c r="L41" s="85">
        <f>'[1]4 pr._savarankiškos f-jos'!M158+'[1]6 pr._mokinio krepšelis'!M23+'[1]9 pr._įstaigų pajamos'!M68+'[1]7 pr._kita dotacija'!M123+'[1]11 pr._apyvartinės lėšos'!M34+'[1]11 pr._apyvartinės lėšos'!M93</f>
        <v>761.4</v>
      </c>
      <c r="M41" s="85">
        <f>'[1]4 pr._savarankiškos f-jos'!N158+'[1]6 pr._mokinio krepšelis'!N23+'[1]9 pr._įstaigų pajamos'!N68+'[1]7 pr._kita dotacija'!N123+'[1]11 pr._apyvartinės lėšos'!N34+'[1]11 pr._apyvartinės lėšos'!N93</f>
        <v>478.7</v>
      </c>
      <c r="N41" s="85">
        <f>'[1]4 pr._savarankiškos f-jos'!O158+'[1]6 pr._mokinio krepšelis'!O23+'[1]9 pr._įstaigų pajamos'!O68+'[1]7 pr._kita dotacija'!O123+'[1]11 pr._apyvartinės lėšos'!O34+'[1]11 pr._apyvartinės lėšos'!O93</f>
        <v>0</v>
      </c>
    </row>
    <row r="42" spans="1:14" ht="15" customHeight="1" x14ac:dyDescent="0.25">
      <c r="A42" s="5" t="s">
        <v>93</v>
      </c>
      <c r="B42" s="29" t="s">
        <v>418</v>
      </c>
      <c r="C42" s="16">
        <f t="shared" si="3"/>
        <v>889.39999999999986</v>
      </c>
      <c r="D42" s="16">
        <f>'[1]4 pr._savarankiškos f-jos'!E159+'[1]6 pr._mokinio krepšelis'!E24+'[1]9 pr._įstaigų pajamos'!E69+'[1]7 pr._kita dotacija'!E127+'[1]11 pr._apyvartinės lėšos'!E35+'[1]11 pr._apyvartinės lėšos'!E94</f>
        <v>889.39999999999986</v>
      </c>
      <c r="E42" s="16">
        <f>'[1]4 pr._savarankiškos f-jos'!F159+'[1]6 pr._mokinio krepšelis'!F24+'[1]9 pr._įstaigų pajamos'!F69+'[1]7 pr._kita dotacija'!F127+'[1]11 pr._apyvartinės lėšos'!F35+'[1]11 pr._apyvartinės lėšos'!F94</f>
        <v>607</v>
      </c>
      <c r="F42" s="16">
        <f>'[1]4 pr._savarankiškos f-jos'!G159+'[1]6 pr._mokinio krepšelis'!G24+'[1]9 pr._įstaigų pajamos'!G69+'[1]7 pr._kita dotacija'!G127+'[1]11 pr._apyvartinės lėšos'!G35+'[1]11 pr._apyvartinės lėšos'!G94</f>
        <v>0</v>
      </c>
      <c r="G42" s="10">
        <f t="shared" si="0"/>
        <v>0</v>
      </c>
      <c r="H42" s="10">
        <f>'[1]4 pr._savarankiškos f-jos'!I159+'[1]6 pr._mokinio krepšelis'!I24+'[1]9 pr._įstaigų pajamos'!I69+'[1]7 pr._kita dotacija'!I127+'[1]11 pr._apyvartinės lėšos'!I35+'[1]11 pr._apyvartinės lėšos'!I94</f>
        <v>0</v>
      </c>
      <c r="I42" s="10">
        <f>'[1]4 pr._savarankiškos f-jos'!J159+'[1]6 pr._mokinio krepšelis'!J24+'[1]9 pr._įstaigų pajamos'!J69+'[1]7 pr._kita dotacija'!J127+'[1]11 pr._apyvartinės lėšos'!J35+'[1]11 pr._apyvartinės lėšos'!J94</f>
        <v>0</v>
      </c>
      <c r="J42" s="10">
        <f>'[1]4 pr._savarankiškos f-jos'!K159+'[1]6 pr._mokinio krepšelis'!K24+'[1]9 pr._įstaigų pajamos'!K69+'[1]7 pr._kita dotacija'!K127+'[1]11 pr._apyvartinės lėšos'!K35+'[1]11 pr._apyvartinės lėšos'!K94</f>
        <v>0</v>
      </c>
      <c r="K42" s="85">
        <f t="shared" si="1"/>
        <v>889.39999999999986</v>
      </c>
      <c r="L42" s="85">
        <f>'[1]4 pr._savarankiškos f-jos'!M159+'[1]6 pr._mokinio krepšelis'!M24+'[1]9 pr._įstaigų pajamos'!M69+'[1]7 pr._kita dotacija'!M127+'[1]11 pr._apyvartinės lėšos'!M35+'[1]11 pr._apyvartinės lėšos'!M94</f>
        <v>889.39999999999986</v>
      </c>
      <c r="M42" s="85">
        <f>'[1]4 pr._savarankiškos f-jos'!N159+'[1]6 pr._mokinio krepšelis'!N24+'[1]9 pr._įstaigų pajamos'!N69+'[1]7 pr._kita dotacija'!N127+'[1]11 pr._apyvartinės lėšos'!N35+'[1]11 pr._apyvartinės lėšos'!N94</f>
        <v>607</v>
      </c>
      <c r="N42" s="85">
        <f>'[1]4 pr._savarankiškos f-jos'!O159+'[1]6 pr._mokinio krepšelis'!O24+'[1]9 pr._įstaigų pajamos'!O69+'[1]7 pr._kita dotacija'!O127+'[1]11 pr._apyvartinės lėšos'!O35+'[1]11 pr._apyvartinės lėšos'!O94</f>
        <v>0</v>
      </c>
    </row>
    <row r="43" spans="1:14" ht="15" customHeight="1" x14ac:dyDescent="0.25">
      <c r="A43" s="5" t="s">
        <v>94</v>
      </c>
      <c r="B43" s="29" t="s">
        <v>419</v>
      </c>
      <c r="C43" s="16">
        <f t="shared" si="3"/>
        <v>658.1</v>
      </c>
      <c r="D43" s="16">
        <f>'[1]4 pr._savarankiškos f-jos'!E160+'[1]6 pr._mokinio krepšelis'!E25+'[1]7 pr._kita dotacija'!E132+'[1]9 pr._įstaigų pajamos'!E70+'[1]11 pr._apyvartinės lėšos'!E36</f>
        <v>658.1</v>
      </c>
      <c r="E43" s="16">
        <f>'[1]4 pr._savarankiškos f-jos'!F160+'[1]6 pr._mokinio krepšelis'!F25+'[1]7 pr._kita dotacija'!F132+'[1]9 pr._įstaigų pajamos'!F70+'[1]11 pr._apyvartinės lėšos'!F36</f>
        <v>460.7</v>
      </c>
      <c r="F43" s="16">
        <f>'[1]4 pr._savarankiškos f-jos'!G160+'[1]6 pr._mokinio krepšelis'!G25+'[1]7 pr._kita dotacija'!G132+'[1]9 pr._įstaigų pajamos'!G70+'[1]11 pr._apyvartinės lėšos'!G36</f>
        <v>0</v>
      </c>
      <c r="G43" s="10">
        <f t="shared" si="0"/>
        <v>0</v>
      </c>
      <c r="H43" s="10">
        <f>'[1]4 pr._savarankiškos f-jos'!I160+'[1]6 pr._mokinio krepšelis'!I25+'[1]7 pr._kita dotacija'!I132+'[1]9 pr._įstaigų pajamos'!I70+'[1]11 pr._apyvartinės lėšos'!I36</f>
        <v>0</v>
      </c>
      <c r="I43" s="10">
        <f>'[1]4 pr._savarankiškos f-jos'!J160+'[1]6 pr._mokinio krepšelis'!J25+'[1]7 pr._kita dotacija'!J132+'[1]9 pr._įstaigų pajamos'!J70+'[1]11 pr._apyvartinės lėšos'!J36</f>
        <v>0</v>
      </c>
      <c r="J43" s="10">
        <f>'[1]4 pr._savarankiškos f-jos'!K160+'[1]6 pr._mokinio krepšelis'!K25+'[1]7 pr._kita dotacija'!K132+'[1]9 pr._įstaigų pajamos'!K70+'[1]11 pr._apyvartinės lėšos'!K36</f>
        <v>0</v>
      </c>
      <c r="K43" s="85">
        <f t="shared" si="1"/>
        <v>658.1</v>
      </c>
      <c r="L43" s="85">
        <f>'[1]4 pr._savarankiškos f-jos'!M160+'[1]6 pr._mokinio krepšelis'!M25+'[1]7 pr._kita dotacija'!M132+'[1]9 pr._įstaigų pajamos'!M70+'[1]11 pr._apyvartinės lėšos'!M36</f>
        <v>658.1</v>
      </c>
      <c r="M43" s="85">
        <f>'[1]4 pr._savarankiškos f-jos'!N160+'[1]6 pr._mokinio krepšelis'!N25+'[1]7 pr._kita dotacija'!N132+'[1]9 pr._įstaigų pajamos'!N70+'[1]11 pr._apyvartinės lėšos'!N36</f>
        <v>460.7</v>
      </c>
      <c r="N43" s="85">
        <f>'[1]4 pr._savarankiškos f-jos'!O160+'[1]6 pr._mokinio krepšelis'!O25+'[1]7 pr._kita dotacija'!O132+'[1]9 pr._įstaigų pajamos'!O70+'[1]11 pr._apyvartinės lėšos'!O36</f>
        <v>0</v>
      </c>
    </row>
    <row r="44" spans="1:14" ht="15" customHeight="1" x14ac:dyDescent="0.25">
      <c r="A44" s="5" t="s">
        <v>95</v>
      </c>
      <c r="B44" s="12" t="s">
        <v>391</v>
      </c>
      <c r="C44" s="16">
        <f t="shared" si="3"/>
        <v>756.2</v>
      </c>
      <c r="D44" s="16">
        <f>'[1]4 pr._savarankiškos f-jos'!E161+'[1]6 pr._mokinio krepšelis'!E26+'[1]9 pr._įstaigų pajamos'!E71+'[1]7 pr._kita dotacija'!E136+'[1]11 pr._apyvartinės lėšos'!E37</f>
        <v>756.2</v>
      </c>
      <c r="E44" s="16">
        <f>'[1]4 pr._savarankiškos f-jos'!F161+'[1]6 pr._mokinio krepšelis'!F26+'[1]9 pr._įstaigų pajamos'!F71+'[1]7 pr._kita dotacija'!F136+'[1]11 pr._apyvartinės lėšos'!F37</f>
        <v>526.4</v>
      </c>
      <c r="F44" s="16">
        <f>'[1]4 pr._savarankiškos f-jos'!G161+'[1]6 pr._mokinio krepšelis'!G26+'[1]9 pr._įstaigų pajamos'!G71+'[1]7 pr._kita dotacija'!G136+'[1]11 pr._apyvartinės lėšos'!G37</f>
        <v>0</v>
      </c>
      <c r="G44" s="10">
        <f t="shared" si="0"/>
        <v>0</v>
      </c>
      <c r="H44" s="10">
        <f>'[1]4 pr._savarankiškos f-jos'!I161+'[1]6 pr._mokinio krepšelis'!I26+'[1]9 pr._įstaigų pajamos'!I71+'[1]7 pr._kita dotacija'!I136+'[1]11 pr._apyvartinės lėšos'!I37</f>
        <v>0</v>
      </c>
      <c r="I44" s="10">
        <f>'[1]4 pr._savarankiškos f-jos'!J161+'[1]6 pr._mokinio krepšelis'!J26+'[1]9 pr._įstaigų pajamos'!J71+'[1]7 pr._kita dotacija'!J136+'[1]11 pr._apyvartinės lėšos'!J37</f>
        <v>0</v>
      </c>
      <c r="J44" s="10">
        <f>'[1]4 pr._savarankiškos f-jos'!K161+'[1]6 pr._mokinio krepšelis'!K26+'[1]9 pr._įstaigų pajamos'!K71+'[1]7 pr._kita dotacija'!K136+'[1]11 pr._apyvartinės lėšos'!K37</f>
        <v>0</v>
      </c>
      <c r="K44" s="85">
        <f t="shared" si="1"/>
        <v>756.2</v>
      </c>
      <c r="L44" s="85">
        <f>'[1]4 pr._savarankiškos f-jos'!M161+'[1]6 pr._mokinio krepšelis'!M26+'[1]9 pr._įstaigų pajamos'!M71+'[1]7 pr._kita dotacija'!M136+'[1]11 pr._apyvartinės lėšos'!M37</f>
        <v>756.2</v>
      </c>
      <c r="M44" s="85">
        <f>'[1]4 pr._savarankiškos f-jos'!N161+'[1]6 pr._mokinio krepšelis'!N26+'[1]9 pr._įstaigų pajamos'!N71+'[1]7 pr._kita dotacija'!N136+'[1]11 pr._apyvartinės lėšos'!N37</f>
        <v>526.4</v>
      </c>
      <c r="N44" s="85">
        <f>'[1]4 pr._savarankiškos f-jos'!O161+'[1]6 pr._mokinio krepšelis'!O26+'[1]9 pr._įstaigų pajamos'!O71+'[1]7 pr._kita dotacija'!O136+'[1]11 pr._apyvartinės lėšos'!O37</f>
        <v>0</v>
      </c>
    </row>
    <row r="45" spans="1:14" ht="15" customHeight="1" x14ac:dyDescent="0.25">
      <c r="A45" s="5" t="s">
        <v>96</v>
      </c>
      <c r="B45" s="84" t="s">
        <v>46</v>
      </c>
      <c r="C45" s="16">
        <f t="shared" si="3"/>
        <v>271.90000000000003</v>
      </c>
      <c r="D45" s="16">
        <f>'[1]4 pr._savarankiškos f-jos'!E162+'[1]6 pr._mokinio krepšelis'!E27+'[1]7 pr._kita dotacija'!E141+'[1]9 pr._įstaigų pajamos'!E72+'[1]11 pr._apyvartinės lėšos'!E38</f>
        <v>271.90000000000003</v>
      </c>
      <c r="E45" s="16">
        <f>'[1]4 pr._savarankiškos f-jos'!F162+'[1]6 pr._mokinio krepšelis'!F27+'[1]7 pr._kita dotacija'!F141+'[1]9 pr._įstaigų pajamos'!F72+'[1]11 pr._apyvartinės lėšos'!F38</f>
        <v>194.60000000000002</v>
      </c>
      <c r="F45" s="16">
        <f>'[1]4 pr._savarankiškos f-jos'!G162+'[1]6 pr._mokinio krepšelis'!G27+'[1]7 pr._kita dotacija'!G141+'[1]9 pr._įstaigų pajamos'!G72+'[1]11 pr._apyvartinės lėšos'!G38</f>
        <v>0</v>
      </c>
      <c r="G45" s="10">
        <f t="shared" si="0"/>
        <v>0</v>
      </c>
      <c r="H45" s="10">
        <f>'[1]4 pr._savarankiškos f-jos'!I162+'[1]6 pr._mokinio krepšelis'!I27+'[1]7 pr._kita dotacija'!I141+'[1]9 pr._įstaigų pajamos'!I72+'[1]11 pr._apyvartinės lėšos'!I38</f>
        <v>0</v>
      </c>
      <c r="I45" s="10">
        <f>'[1]4 pr._savarankiškos f-jos'!J162+'[1]6 pr._mokinio krepšelis'!J27+'[1]7 pr._kita dotacija'!J141+'[1]9 pr._įstaigų pajamos'!J72+'[1]11 pr._apyvartinės lėšos'!J38</f>
        <v>0</v>
      </c>
      <c r="J45" s="10">
        <f>'[1]4 pr._savarankiškos f-jos'!K162+'[1]6 pr._mokinio krepšelis'!K27+'[1]7 pr._kita dotacija'!K141+'[1]9 pr._įstaigų pajamos'!K72+'[1]11 pr._apyvartinės lėšos'!K38</f>
        <v>0</v>
      </c>
      <c r="K45" s="85">
        <f t="shared" si="1"/>
        <v>271.90000000000003</v>
      </c>
      <c r="L45" s="85">
        <f>'[1]4 pr._savarankiškos f-jos'!M162+'[1]6 pr._mokinio krepšelis'!M27+'[1]7 pr._kita dotacija'!M141+'[1]9 pr._įstaigų pajamos'!M72+'[1]11 pr._apyvartinės lėšos'!M38</f>
        <v>271.90000000000003</v>
      </c>
      <c r="M45" s="85">
        <f>'[1]4 pr._savarankiškos f-jos'!N162+'[1]6 pr._mokinio krepšelis'!N27+'[1]7 pr._kita dotacija'!N141+'[1]9 pr._įstaigų pajamos'!N72+'[1]11 pr._apyvartinės lėšos'!N38</f>
        <v>194.60000000000002</v>
      </c>
      <c r="N45" s="85">
        <f>'[1]4 pr._savarankiškos f-jos'!O162+'[1]6 pr._mokinio krepšelis'!O27+'[1]7 pr._kita dotacija'!O141+'[1]9 pr._įstaigų pajamos'!O72+'[1]11 pr._apyvartinės lėšos'!O38</f>
        <v>0</v>
      </c>
    </row>
    <row r="46" spans="1:14" ht="15" customHeight="1" x14ac:dyDescent="0.25">
      <c r="A46" s="5" t="s">
        <v>97</v>
      </c>
      <c r="B46" s="29" t="s">
        <v>43</v>
      </c>
      <c r="C46" s="16">
        <f t="shared" si="3"/>
        <v>276.40000000000009</v>
      </c>
      <c r="D46" s="16">
        <f>'[1]4 pr._savarankiškos f-jos'!E163+'[1]6 pr._mokinio krepšelis'!E28+'[1]7 pr._kita dotacija'!E145+'[1]9 pr._įstaigų pajamos'!E73+'[1]11 pr._apyvartinės lėšos'!E39</f>
        <v>276.40000000000009</v>
      </c>
      <c r="E46" s="16">
        <f>'[1]4 pr._savarankiškos f-jos'!F163+'[1]6 pr._mokinio krepšelis'!F28+'[1]7 pr._kita dotacija'!F145+'[1]9 pr._įstaigų pajamos'!F73+'[1]11 pr._apyvartinės lėšos'!F39</f>
        <v>197.2</v>
      </c>
      <c r="F46" s="16">
        <f>'[1]4 pr._savarankiškos f-jos'!G163+'[1]6 pr._mokinio krepšelis'!G28+'[1]7 pr._kita dotacija'!G145+'[1]9 pr._įstaigų pajamos'!G73+'[1]11 pr._apyvartinės lėšos'!G39</f>
        <v>0</v>
      </c>
      <c r="G46" s="10">
        <f t="shared" si="0"/>
        <v>0</v>
      </c>
      <c r="H46" s="10">
        <f>'[1]4 pr._savarankiškos f-jos'!I163+'[1]6 pr._mokinio krepšelis'!I28+'[1]7 pr._kita dotacija'!I145+'[1]9 pr._įstaigų pajamos'!I73+'[1]11 pr._apyvartinės lėšos'!I39</f>
        <v>0</v>
      </c>
      <c r="I46" s="10">
        <f>'[1]4 pr._savarankiškos f-jos'!J163+'[1]6 pr._mokinio krepšelis'!J28+'[1]7 pr._kita dotacija'!J145+'[1]9 pr._įstaigų pajamos'!J73+'[1]11 pr._apyvartinės lėšos'!J39</f>
        <v>0</v>
      </c>
      <c r="J46" s="10">
        <f>'[1]4 pr._savarankiškos f-jos'!K163+'[1]6 pr._mokinio krepšelis'!K28+'[1]7 pr._kita dotacija'!K145+'[1]9 pr._įstaigų pajamos'!K73+'[1]11 pr._apyvartinės lėšos'!K39</f>
        <v>0</v>
      </c>
      <c r="K46" s="85">
        <f t="shared" si="1"/>
        <v>276.40000000000009</v>
      </c>
      <c r="L46" s="85">
        <f>'[1]4 pr._savarankiškos f-jos'!M163+'[1]6 pr._mokinio krepšelis'!M28+'[1]7 pr._kita dotacija'!M145+'[1]9 pr._įstaigų pajamos'!M73+'[1]11 pr._apyvartinės lėšos'!M39</f>
        <v>276.40000000000009</v>
      </c>
      <c r="M46" s="85">
        <f>'[1]4 pr._savarankiškos f-jos'!N163+'[1]6 pr._mokinio krepšelis'!N28+'[1]7 pr._kita dotacija'!N145+'[1]9 pr._įstaigų pajamos'!N73+'[1]11 pr._apyvartinės lėšos'!N39</f>
        <v>197.2</v>
      </c>
      <c r="N46" s="85">
        <f>'[1]4 pr._savarankiškos f-jos'!O163+'[1]6 pr._mokinio krepšelis'!O28+'[1]7 pr._kita dotacija'!O145+'[1]9 pr._įstaigų pajamos'!O73+'[1]11 pr._apyvartinės lėšos'!O39</f>
        <v>0</v>
      </c>
    </row>
    <row r="47" spans="1:14" ht="15" customHeight="1" x14ac:dyDescent="0.25">
      <c r="A47" s="5" t="s">
        <v>98</v>
      </c>
      <c r="B47" s="29" t="s">
        <v>45</v>
      </c>
      <c r="C47" s="16">
        <f t="shared" si="3"/>
        <v>247.8</v>
      </c>
      <c r="D47" s="16">
        <f>'[1]4 pr._savarankiškos f-jos'!E164+'[1]6 pr._mokinio krepšelis'!E29+'[1]7 pr._kita dotacija'!E149+'[1]11 pr._apyvartinės lėšos'!E40</f>
        <v>247.8</v>
      </c>
      <c r="E47" s="16">
        <f>'[1]4 pr._savarankiškos f-jos'!F164+'[1]6 pr._mokinio krepšelis'!F29+'[1]7 pr._kita dotacija'!F149+'[1]11 pr._apyvartinės lėšos'!F40</f>
        <v>179.5</v>
      </c>
      <c r="F47" s="16">
        <f>'[1]4 pr._savarankiškos f-jos'!G164+'[1]6 pr._mokinio krepšelis'!G29+'[1]7 pr._kita dotacija'!G149+'[1]11 pr._apyvartinės lėšos'!G40</f>
        <v>0</v>
      </c>
      <c r="G47" s="10">
        <f t="shared" si="0"/>
        <v>0</v>
      </c>
      <c r="H47" s="10">
        <f>'[1]4 pr._savarankiškos f-jos'!I164+'[1]6 pr._mokinio krepšelis'!I29+'[1]7 pr._kita dotacija'!I149+'[1]11 pr._apyvartinės lėšos'!I40</f>
        <v>0</v>
      </c>
      <c r="I47" s="10">
        <f>'[1]4 pr._savarankiškos f-jos'!J164+'[1]6 pr._mokinio krepšelis'!J29+'[1]7 pr._kita dotacija'!J149+'[1]11 pr._apyvartinės lėšos'!J40</f>
        <v>0</v>
      </c>
      <c r="J47" s="10">
        <f>'[1]4 pr._savarankiškos f-jos'!K164+'[1]6 pr._mokinio krepšelis'!K29+'[1]7 pr._kita dotacija'!K149+'[1]11 pr._apyvartinės lėšos'!K40</f>
        <v>0</v>
      </c>
      <c r="K47" s="85">
        <f t="shared" si="1"/>
        <v>247.8</v>
      </c>
      <c r="L47" s="85">
        <f>'[1]4 pr._savarankiškos f-jos'!M164+'[1]6 pr._mokinio krepšelis'!M29+'[1]7 pr._kita dotacija'!M149+'[1]11 pr._apyvartinės lėšos'!M40</f>
        <v>247.8</v>
      </c>
      <c r="M47" s="85">
        <f>'[1]4 pr._savarankiškos f-jos'!N164+'[1]6 pr._mokinio krepšelis'!N29+'[1]7 pr._kita dotacija'!N149+'[1]11 pr._apyvartinės lėšos'!N40</f>
        <v>179.5</v>
      </c>
      <c r="N47" s="85">
        <f>'[1]4 pr._savarankiškos f-jos'!O164+'[1]6 pr._mokinio krepšelis'!O29+'[1]7 pr._kita dotacija'!O149+'[1]11 pr._apyvartinės lėšos'!O40</f>
        <v>0</v>
      </c>
    </row>
    <row r="48" spans="1:14" ht="15" customHeight="1" x14ac:dyDescent="0.25">
      <c r="A48" s="5" t="s">
        <v>99</v>
      </c>
      <c r="B48" s="29" t="s">
        <v>165</v>
      </c>
      <c r="C48" s="16">
        <f t="shared" si="3"/>
        <v>438.70000000000005</v>
      </c>
      <c r="D48" s="16">
        <f>'[1]4 pr._savarankiškos f-jos'!E165+'[1]6 pr._mokinio krepšelis'!E30+'[1]7 pr._kita dotacija'!E153+'[1]9 pr._įstaigų pajamos'!E74+'[1]11 pr._apyvartinės lėšos'!E41</f>
        <v>438.70000000000005</v>
      </c>
      <c r="E48" s="16">
        <f>'[1]4 pr._savarankiškos f-jos'!F165+'[1]6 pr._mokinio krepšelis'!F30+'[1]7 pr._kita dotacija'!F153+'[1]9 pr._įstaigų pajamos'!F74+'[1]11 pr._apyvartinės lėšos'!F41</f>
        <v>307.19999999999993</v>
      </c>
      <c r="F48" s="16">
        <f>'[1]4 pr._savarankiškos f-jos'!G165+'[1]6 pr._mokinio krepšelis'!G30+'[1]7 pr._kita dotacija'!G153+'[1]9 pr._įstaigų pajamos'!G74+'[1]11 pr._apyvartinės lėšos'!G41</f>
        <v>0</v>
      </c>
      <c r="G48" s="10">
        <f t="shared" si="0"/>
        <v>0</v>
      </c>
      <c r="H48" s="10">
        <f>'[1]4 pr._savarankiškos f-jos'!I165+'[1]6 pr._mokinio krepšelis'!I30+'[1]7 pr._kita dotacija'!I153+'[1]9 pr._įstaigų pajamos'!I74+'[1]11 pr._apyvartinės lėšos'!I41</f>
        <v>0</v>
      </c>
      <c r="I48" s="10">
        <f>'[1]4 pr._savarankiškos f-jos'!J165+'[1]6 pr._mokinio krepšelis'!J30+'[1]7 pr._kita dotacija'!J153+'[1]9 pr._įstaigų pajamos'!J74+'[1]11 pr._apyvartinės lėšos'!J41</f>
        <v>0</v>
      </c>
      <c r="J48" s="10">
        <f>'[1]4 pr._savarankiškos f-jos'!K165+'[1]6 pr._mokinio krepšelis'!K30+'[1]7 pr._kita dotacija'!K153+'[1]9 pr._įstaigų pajamos'!K74+'[1]11 pr._apyvartinės lėšos'!K41</f>
        <v>0</v>
      </c>
      <c r="K48" s="85">
        <f t="shared" si="1"/>
        <v>438.70000000000005</v>
      </c>
      <c r="L48" s="85">
        <f>'[1]4 pr._savarankiškos f-jos'!M165+'[1]6 pr._mokinio krepšelis'!M30+'[1]7 pr._kita dotacija'!M153+'[1]9 pr._įstaigų pajamos'!M74+'[1]11 pr._apyvartinės lėšos'!M41</f>
        <v>438.70000000000005</v>
      </c>
      <c r="M48" s="85">
        <f>'[1]4 pr._savarankiškos f-jos'!N165+'[1]6 pr._mokinio krepšelis'!N30+'[1]7 pr._kita dotacija'!N153+'[1]9 pr._įstaigų pajamos'!N74+'[1]11 pr._apyvartinės lėšos'!N41</f>
        <v>307.19999999999993</v>
      </c>
      <c r="N48" s="85">
        <f>'[1]4 pr._savarankiškos f-jos'!O165+'[1]6 pr._mokinio krepšelis'!O30+'[1]7 pr._kita dotacija'!O153+'[1]9 pr._įstaigų pajamos'!O74+'[1]11 pr._apyvartinės lėšos'!O41</f>
        <v>0</v>
      </c>
    </row>
    <row r="49" spans="1:14" ht="15" customHeight="1" x14ac:dyDescent="0.25">
      <c r="A49" s="5" t="s">
        <v>100</v>
      </c>
      <c r="B49" s="29" t="s">
        <v>44</v>
      </c>
      <c r="C49" s="16">
        <f t="shared" si="3"/>
        <v>197.9</v>
      </c>
      <c r="D49" s="16">
        <f>'[1]4 pr._savarankiškos f-jos'!E166+'[1]6 pr._mokinio krepšelis'!E31+'[1]7 pr._kita dotacija'!E157+'[1]9 pr._įstaigų pajamos'!E75+'[1]11 pr._apyvartinės lėšos'!E42</f>
        <v>197.9</v>
      </c>
      <c r="E49" s="16">
        <f>'[1]4 pr._savarankiškos f-jos'!F166+'[1]6 pr._mokinio krepšelis'!F31+'[1]7 pr._kita dotacija'!F157+'[1]9 pr._įstaigų pajamos'!F75+'[1]11 pr._apyvartinės lėšos'!F42</f>
        <v>142</v>
      </c>
      <c r="F49" s="16">
        <f>'[1]4 pr._savarankiškos f-jos'!G166+'[1]6 pr._mokinio krepšelis'!G31+'[1]7 pr._kita dotacija'!G157+'[1]9 pr._įstaigų pajamos'!G75+'[1]11 pr._apyvartinės lėšos'!G42</f>
        <v>0</v>
      </c>
      <c r="G49" s="10">
        <f t="shared" si="0"/>
        <v>0</v>
      </c>
      <c r="H49" s="10">
        <f>'[1]4 pr._savarankiškos f-jos'!I166+'[1]6 pr._mokinio krepšelis'!I31+'[1]7 pr._kita dotacija'!I157+'[1]9 pr._įstaigų pajamos'!I75+'[1]11 pr._apyvartinės lėšos'!I42</f>
        <v>0</v>
      </c>
      <c r="I49" s="10">
        <f>'[1]4 pr._savarankiškos f-jos'!J166+'[1]6 pr._mokinio krepšelis'!J31+'[1]7 pr._kita dotacija'!J157+'[1]9 pr._įstaigų pajamos'!J75+'[1]11 pr._apyvartinės lėšos'!J42</f>
        <v>0</v>
      </c>
      <c r="J49" s="10">
        <f>'[1]4 pr._savarankiškos f-jos'!K166+'[1]6 pr._mokinio krepšelis'!K31+'[1]7 pr._kita dotacija'!K157+'[1]9 pr._įstaigų pajamos'!K75+'[1]11 pr._apyvartinės lėšos'!K42</f>
        <v>0</v>
      </c>
      <c r="K49" s="85">
        <f t="shared" si="1"/>
        <v>197.9</v>
      </c>
      <c r="L49" s="85">
        <f>'[1]4 pr._savarankiškos f-jos'!M166+'[1]6 pr._mokinio krepšelis'!M31+'[1]7 pr._kita dotacija'!M157+'[1]9 pr._įstaigų pajamos'!M75+'[1]11 pr._apyvartinės lėšos'!M42</f>
        <v>197.9</v>
      </c>
      <c r="M49" s="85">
        <f>'[1]4 pr._savarankiškos f-jos'!N166+'[1]6 pr._mokinio krepšelis'!N31+'[1]7 pr._kita dotacija'!N157+'[1]9 pr._įstaigų pajamos'!N75+'[1]11 pr._apyvartinės lėšos'!N42</f>
        <v>142</v>
      </c>
      <c r="N49" s="85">
        <f>'[1]4 pr._savarankiškos f-jos'!O166+'[1]6 pr._mokinio krepšelis'!O31+'[1]7 pr._kita dotacija'!O157+'[1]9 pr._įstaigų pajamos'!O75+'[1]11 pr._apyvartinės lėšos'!O42</f>
        <v>0</v>
      </c>
    </row>
    <row r="50" spans="1:14" ht="15" customHeight="1" x14ac:dyDescent="0.25">
      <c r="A50" s="5" t="s">
        <v>101</v>
      </c>
      <c r="B50" s="84" t="s">
        <v>47</v>
      </c>
      <c r="C50" s="16">
        <f>D50+F50</f>
        <v>351.7</v>
      </c>
      <c r="D50" s="16">
        <f>'[1]4 pr._savarankiškos f-jos'!E167+'[1]6 pr._mokinio krepšelis'!E32+'[1]7 pr._kita dotacija'!E161+'[1]9 pr._įstaigų pajamos'!E76+'[1]11 pr._apyvartinės lėšos'!E43</f>
        <v>351.7</v>
      </c>
      <c r="E50" s="16">
        <f>'[1]4 pr._savarankiškos f-jos'!F167+'[1]6 pr._mokinio krepšelis'!F32+'[1]7 pr._kita dotacija'!F161+'[1]9 pr._įstaigų pajamos'!F76+'[1]11 pr._apyvartinės lėšos'!F43</f>
        <v>251.39999999999998</v>
      </c>
      <c r="F50" s="16">
        <f>'[1]4 pr._savarankiškos f-jos'!G167+'[1]6 pr._mokinio krepšelis'!G32+'[1]7 pr._kita dotacija'!G161+'[1]9 pr._įstaigų pajamos'!G76+'[1]11 pr._apyvartinės lėšos'!G43</f>
        <v>0</v>
      </c>
      <c r="G50" s="10">
        <f t="shared" si="0"/>
        <v>0</v>
      </c>
      <c r="H50" s="10">
        <f>'[1]4 pr._savarankiškos f-jos'!I167+'[1]6 pr._mokinio krepšelis'!I32+'[1]7 pr._kita dotacija'!I161+'[1]9 pr._įstaigų pajamos'!I76+'[1]11 pr._apyvartinės lėšos'!I43</f>
        <v>0</v>
      </c>
      <c r="I50" s="10">
        <f>'[1]4 pr._savarankiškos f-jos'!J167+'[1]6 pr._mokinio krepšelis'!J32+'[1]7 pr._kita dotacija'!J161+'[1]9 pr._įstaigų pajamos'!J76+'[1]11 pr._apyvartinės lėšos'!J43</f>
        <v>0</v>
      </c>
      <c r="J50" s="10">
        <f>'[1]4 pr._savarankiškos f-jos'!K167+'[1]6 pr._mokinio krepšelis'!K32+'[1]7 pr._kita dotacija'!K161+'[1]9 pr._įstaigų pajamos'!K76+'[1]11 pr._apyvartinės lėšos'!K43</f>
        <v>0</v>
      </c>
      <c r="K50" s="85">
        <f t="shared" si="1"/>
        <v>351.7</v>
      </c>
      <c r="L50" s="85">
        <f>'[1]4 pr._savarankiškos f-jos'!M167+'[1]6 pr._mokinio krepšelis'!M32+'[1]7 pr._kita dotacija'!M161+'[1]9 pr._įstaigų pajamos'!M76+'[1]11 pr._apyvartinės lėšos'!M43</f>
        <v>351.7</v>
      </c>
      <c r="M50" s="85">
        <f>'[1]4 pr._savarankiškos f-jos'!N167+'[1]6 pr._mokinio krepšelis'!N32+'[1]7 pr._kita dotacija'!N161+'[1]9 pr._įstaigų pajamos'!N76+'[1]11 pr._apyvartinės lėšos'!N43</f>
        <v>251.39999999999998</v>
      </c>
      <c r="N50" s="85">
        <f>'[1]4 pr._savarankiškos f-jos'!O167+'[1]6 pr._mokinio krepšelis'!O32+'[1]7 pr._kita dotacija'!O161+'[1]9 pr._įstaigų pajamos'!O76+'[1]11 pr._apyvartinės lėšos'!O43</f>
        <v>0</v>
      </c>
    </row>
    <row r="51" spans="1:14" ht="15" customHeight="1" x14ac:dyDescent="0.25">
      <c r="A51" s="5" t="s">
        <v>102</v>
      </c>
      <c r="B51" s="33" t="s">
        <v>392</v>
      </c>
      <c r="C51" s="16">
        <f>D51+F51</f>
        <v>311.8</v>
      </c>
      <c r="D51" s="16">
        <f>'[1]4 pr._savarankiškos f-jos'!E168+'[1]6 pr._mokinio krepšelis'!E33+'[1]7 pr._kita dotacija'!E166+'[1]9 pr._įstaigų pajamos'!E77+'[1]11 pr._apyvartinės lėšos'!E44</f>
        <v>311.8</v>
      </c>
      <c r="E51" s="16">
        <f>'[1]4 pr._savarankiškos f-jos'!F168+'[1]6 pr._mokinio krepšelis'!F33+'[1]7 pr._kita dotacija'!F166+'[1]9 pr._įstaigų pajamos'!F77+'[1]11 pr._apyvartinės lėšos'!F44</f>
        <v>214.4</v>
      </c>
      <c r="F51" s="16">
        <f>'[1]4 pr._savarankiškos f-jos'!G168+'[1]6 pr._mokinio krepšelis'!G33+'[1]7 pr._kita dotacija'!G166+'[1]9 pr._įstaigų pajamos'!G77+'[1]11 pr._apyvartinės lėšos'!G44</f>
        <v>0</v>
      </c>
      <c r="G51" s="10">
        <f t="shared" si="0"/>
        <v>0</v>
      </c>
      <c r="H51" s="10">
        <f>'[1]4 pr._savarankiškos f-jos'!I168+'[1]6 pr._mokinio krepšelis'!I33+'[1]7 pr._kita dotacija'!I166+'[1]9 pr._įstaigų pajamos'!I77+'[1]11 pr._apyvartinės lėšos'!I44</f>
        <v>0</v>
      </c>
      <c r="I51" s="10">
        <f>'[1]4 pr._savarankiškos f-jos'!J168+'[1]6 pr._mokinio krepšelis'!J33+'[1]7 pr._kita dotacija'!J166+'[1]9 pr._įstaigų pajamos'!J77+'[1]11 pr._apyvartinės lėšos'!J44</f>
        <v>0</v>
      </c>
      <c r="J51" s="10">
        <f>'[1]4 pr._savarankiškos f-jos'!K168+'[1]6 pr._mokinio krepšelis'!K33+'[1]7 pr._kita dotacija'!K166+'[1]9 pr._įstaigų pajamos'!K77+'[1]11 pr._apyvartinės lėšos'!K44</f>
        <v>0</v>
      </c>
      <c r="K51" s="85">
        <f t="shared" si="1"/>
        <v>311.8</v>
      </c>
      <c r="L51" s="85">
        <f>'[1]4 pr._savarankiškos f-jos'!M168+'[1]6 pr._mokinio krepšelis'!M33+'[1]7 pr._kita dotacija'!M166+'[1]9 pr._įstaigų pajamos'!M77+'[1]11 pr._apyvartinės lėšos'!M44</f>
        <v>311.8</v>
      </c>
      <c r="M51" s="85">
        <f>'[1]4 pr._savarankiškos f-jos'!N168+'[1]6 pr._mokinio krepšelis'!N33+'[1]7 pr._kita dotacija'!N166+'[1]9 pr._įstaigų pajamos'!N77+'[1]11 pr._apyvartinės lėšos'!N44</f>
        <v>214.4</v>
      </c>
      <c r="N51" s="85">
        <f>'[1]4 pr._savarankiškos f-jos'!O168+'[1]6 pr._mokinio krepšelis'!O33+'[1]7 pr._kita dotacija'!O166+'[1]9 pr._įstaigų pajamos'!O77+'[1]11 pr._apyvartinės lėšos'!O44</f>
        <v>0</v>
      </c>
    </row>
    <row r="52" spans="1:14" ht="15" customHeight="1" x14ac:dyDescent="0.25">
      <c r="A52" s="13" t="s">
        <v>103</v>
      </c>
      <c r="B52" s="29" t="s">
        <v>42</v>
      </c>
      <c r="C52" s="16">
        <f t="shared" si="3"/>
        <v>376.09999999999997</v>
      </c>
      <c r="D52" s="16">
        <f>'[1]4 pr._savarankiškos f-jos'!E169+'[1]6 pr._mokinio krepšelis'!E34+'[1]9 pr._įstaigų pajamos'!E78+'[1]7 pr._kita dotacija'!E170+'[1]11 pr._apyvartinės lėšos'!E45+'[1]11 pr._apyvartinės lėšos'!E95</f>
        <v>376.09999999999997</v>
      </c>
      <c r="E52" s="16">
        <f>'[1]4 pr._savarankiškos f-jos'!F169+'[1]6 pr._mokinio krepšelis'!F34+'[1]9 pr._įstaigų pajamos'!F78+'[1]7 pr._kita dotacija'!F170+'[1]11 pr._apyvartinės lėšos'!F45+'[1]11 pr._apyvartinės lėšos'!F95</f>
        <v>235.10000000000002</v>
      </c>
      <c r="F52" s="16">
        <f>'[1]4 pr._savarankiškos f-jos'!G169+'[1]6 pr._mokinio krepšelis'!G34+'[1]9 pr._įstaigų pajamos'!G78+'[1]7 pr._kita dotacija'!G170+'[1]11 pr._apyvartinės lėšos'!G45+'[1]11 pr._apyvartinės lėšos'!G95</f>
        <v>0</v>
      </c>
      <c r="G52" s="10">
        <f t="shared" si="0"/>
        <v>0</v>
      </c>
      <c r="H52" s="10">
        <f>'[1]4 pr._savarankiškos f-jos'!I169+'[1]6 pr._mokinio krepšelis'!I34+'[1]9 pr._įstaigų pajamos'!I78+'[1]7 pr._kita dotacija'!I170+'[1]11 pr._apyvartinės lėšos'!I45+'[1]11 pr._apyvartinės lėšos'!I95</f>
        <v>0</v>
      </c>
      <c r="I52" s="10">
        <f>'[1]4 pr._savarankiškos f-jos'!J169+'[1]6 pr._mokinio krepšelis'!J34+'[1]9 pr._įstaigų pajamos'!J78+'[1]7 pr._kita dotacija'!J170+'[1]11 pr._apyvartinės lėšos'!J45+'[1]11 pr._apyvartinės lėšos'!J95</f>
        <v>0</v>
      </c>
      <c r="J52" s="10">
        <f>'[1]4 pr._savarankiškos f-jos'!K169+'[1]6 pr._mokinio krepšelis'!K34+'[1]9 pr._įstaigų pajamos'!K78+'[1]7 pr._kita dotacija'!K170+'[1]11 pr._apyvartinės lėšos'!K45+'[1]11 pr._apyvartinės lėšos'!K95</f>
        <v>0</v>
      </c>
      <c r="K52" s="85">
        <f t="shared" si="1"/>
        <v>376.09999999999997</v>
      </c>
      <c r="L52" s="85">
        <f>'[1]4 pr._savarankiškos f-jos'!M169+'[1]6 pr._mokinio krepšelis'!M34+'[1]9 pr._įstaigų pajamos'!M78+'[1]7 pr._kita dotacija'!M170+'[1]11 pr._apyvartinės lėšos'!M45+'[1]11 pr._apyvartinės lėšos'!M95</f>
        <v>376.09999999999997</v>
      </c>
      <c r="M52" s="85">
        <f>'[1]4 pr._savarankiškos f-jos'!N169+'[1]6 pr._mokinio krepšelis'!N34+'[1]9 pr._įstaigų pajamos'!N78+'[1]7 pr._kita dotacija'!N170+'[1]11 pr._apyvartinės lėšos'!N45+'[1]11 pr._apyvartinės lėšos'!N95</f>
        <v>235.10000000000002</v>
      </c>
      <c r="N52" s="85">
        <f>'[1]4 pr._savarankiškos f-jos'!O169+'[1]6 pr._mokinio krepšelis'!O34+'[1]9 pr._įstaigų pajamos'!O78+'[1]7 pr._kita dotacija'!O170+'[1]11 pr._apyvartinės lėšos'!O45+'[1]11 pr._apyvartinės lėšos'!O95</f>
        <v>0</v>
      </c>
    </row>
    <row r="53" spans="1:14" ht="15" customHeight="1" x14ac:dyDescent="0.25">
      <c r="A53" s="13" t="s">
        <v>104</v>
      </c>
      <c r="B53" s="29" t="s">
        <v>393</v>
      </c>
      <c r="C53" s="16">
        <f>D53+F53</f>
        <v>243.8</v>
      </c>
      <c r="D53" s="16">
        <f>'[1]4 pr._savarankiškos f-jos'!E170+'[1]6 pr._mokinio krepšelis'!E35+'[1]7 pr._kita dotacija'!E174+'[1]9 pr._įstaigų pajamos'!E79+'[1]11 pr._apyvartinės lėšos'!E46+'[1]11 pr._apyvartinės lėšos'!E96</f>
        <v>243.8</v>
      </c>
      <c r="E53" s="16">
        <f>'[1]4 pr._savarankiškos f-jos'!F170+'[1]6 pr._mokinio krepšelis'!F35+'[1]7 pr._kita dotacija'!F174+'[1]9 pr._įstaigų pajamos'!F79+'[1]11 pr._apyvartinės lėšos'!F46+'[1]11 pr._apyvartinės lėšos'!F96</f>
        <v>142.9</v>
      </c>
      <c r="F53" s="16">
        <f>'[1]4 pr._savarankiškos f-jos'!G170+'[1]6 pr._mokinio krepšelis'!G35+'[1]7 pr._kita dotacija'!G174+'[1]9 pr._įstaigų pajamos'!G79+'[1]11 pr._apyvartinės lėšos'!G46+'[1]11 pr._apyvartinės lėšos'!G96</f>
        <v>0</v>
      </c>
      <c r="G53" s="10">
        <f t="shared" si="0"/>
        <v>0</v>
      </c>
      <c r="H53" s="10">
        <f>'[1]4 pr._savarankiškos f-jos'!I170+'[1]6 pr._mokinio krepšelis'!I35+'[1]7 pr._kita dotacija'!I174+'[1]9 pr._įstaigų pajamos'!I79+'[1]11 pr._apyvartinės lėšos'!I46+'[1]11 pr._apyvartinės lėšos'!I96</f>
        <v>0</v>
      </c>
      <c r="I53" s="10">
        <f>'[1]4 pr._savarankiškos f-jos'!J170+'[1]6 pr._mokinio krepšelis'!J35+'[1]7 pr._kita dotacija'!J174+'[1]9 pr._įstaigų pajamos'!J79+'[1]11 pr._apyvartinės lėšos'!J46+'[1]11 pr._apyvartinės lėšos'!J96</f>
        <v>0</v>
      </c>
      <c r="J53" s="10">
        <f>'[1]4 pr._savarankiškos f-jos'!K170+'[1]6 pr._mokinio krepšelis'!K35+'[1]7 pr._kita dotacija'!K174+'[1]9 pr._įstaigų pajamos'!K79+'[1]11 pr._apyvartinės lėšos'!K46+'[1]11 pr._apyvartinės lėšos'!K96</f>
        <v>0</v>
      </c>
      <c r="K53" s="85">
        <f t="shared" si="1"/>
        <v>243.8</v>
      </c>
      <c r="L53" s="85">
        <f>'[1]4 pr._savarankiškos f-jos'!M170+'[1]6 pr._mokinio krepšelis'!M35+'[1]7 pr._kita dotacija'!M174+'[1]9 pr._įstaigų pajamos'!M79+'[1]11 pr._apyvartinės lėšos'!M46+'[1]11 pr._apyvartinės lėšos'!M96</f>
        <v>243.8</v>
      </c>
      <c r="M53" s="85">
        <f>'[1]4 pr._savarankiškos f-jos'!N170+'[1]6 pr._mokinio krepšelis'!N35+'[1]7 pr._kita dotacija'!N174+'[1]9 pr._įstaigų pajamos'!N79+'[1]11 pr._apyvartinės lėšos'!N46+'[1]11 pr._apyvartinės lėšos'!N96</f>
        <v>142.9</v>
      </c>
      <c r="N53" s="85">
        <f>'[1]4 pr._savarankiškos f-jos'!O170+'[1]6 pr._mokinio krepšelis'!O35+'[1]7 pr._kita dotacija'!O174+'[1]9 pr._įstaigų pajamos'!O79+'[1]11 pr._apyvartinės lėšos'!O46+'[1]11 pr._apyvartinės lėšos'!O96</f>
        <v>0</v>
      </c>
    </row>
    <row r="54" spans="1:14" ht="15" customHeight="1" x14ac:dyDescent="0.25">
      <c r="A54" s="32" t="s">
        <v>105</v>
      </c>
      <c r="B54" s="84" t="s">
        <v>41</v>
      </c>
      <c r="C54" s="16">
        <f t="shared" si="3"/>
        <v>201.6</v>
      </c>
      <c r="D54" s="16">
        <f>'[1]4 pr._savarankiškos f-jos'!E171+'[1]6 pr._mokinio krepšelis'!E36+'[1]9 pr._įstaigų pajamos'!E80+'[1]7 pr._kita dotacija'!E178+'[1]11 pr._apyvartinės lėšos'!E47+'[1]11 pr._apyvartinės lėšos'!E97</f>
        <v>201.6</v>
      </c>
      <c r="E54" s="16">
        <f>'[1]4 pr._savarankiškos f-jos'!F171+'[1]6 pr._mokinio krepšelis'!F36+'[1]9 pr._įstaigų pajamos'!F80+'[1]7 pr._kita dotacija'!F178+'[1]11 pr._apyvartinės lėšos'!F47+'[1]11 pr._apyvartinės lėšos'!F97</f>
        <v>120.1</v>
      </c>
      <c r="F54" s="16">
        <f>'[1]4 pr._savarankiškos f-jos'!G171+'[1]6 pr._mokinio krepšelis'!G36+'[1]9 pr._įstaigų pajamos'!G80+'[1]7 pr._kita dotacija'!G178+'[1]11 pr._apyvartinės lėšos'!G47+'[1]11 pr._apyvartinės lėšos'!G97</f>
        <v>0</v>
      </c>
      <c r="G54" s="10">
        <f t="shared" si="0"/>
        <v>0</v>
      </c>
      <c r="H54" s="10">
        <f>'[1]4 pr._savarankiškos f-jos'!I171+'[1]6 pr._mokinio krepšelis'!I36+'[1]9 pr._įstaigų pajamos'!I80+'[1]7 pr._kita dotacija'!I178+'[1]11 pr._apyvartinės lėšos'!I47+'[1]11 pr._apyvartinės lėšos'!I97</f>
        <v>0</v>
      </c>
      <c r="I54" s="10">
        <f>'[1]4 pr._savarankiškos f-jos'!J171+'[1]6 pr._mokinio krepšelis'!J36+'[1]9 pr._įstaigų pajamos'!J80+'[1]7 pr._kita dotacija'!J178+'[1]11 pr._apyvartinės lėšos'!J47+'[1]11 pr._apyvartinės lėšos'!J97</f>
        <v>0</v>
      </c>
      <c r="J54" s="10">
        <f>'[1]4 pr._savarankiškos f-jos'!K171+'[1]6 pr._mokinio krepšelis'!K36+'[1]9 pr._įstaigų pajamos'!K80+'[1]7 pr._kita dotacija'!K178+'[1]11 pr._apyvartinės lėšos'!K47+'[1]11 pr._apyvartinės lėšos'!K97</f>
        <v>0</v>
      </c>
      <c r="K54" s="85">
        <f t="shared" si="1"/>
        <v>201.6</v>
      </c>
      <c r="L54" s="85">
        <f>'[1]4 pr._savarankiškos f-jos'!M171+'[1]6 pr._mokinio krepšelis'!M36+'[1]9 pr._įstaigų pajamos'!M80+'[1]7 pr._kita dotacija'!M178+'[1]11 pr._apyvartinės lėšos'!M47+'[1]11 pr._apyvartinės lėšos'!M97</f>
        <v>201.6</v>
      </c>
      <c r="M54" s="85">
        <f>'[1]4 pr._savarankiškos f-jos'!N171+'[1]6 pr._mokinio krepšelis'!N36+'[1]9 pr._įstaigų pajamos'!N80+'[1]7 pr._kita dotacija'!N178+'[1]11 pr._apyvartinės lėšos'!N47+'[1]11 pr._apyvartinės lėšos'!N97</f>
        <v>120.1</v>
      </c>
      <c r="N54" s="85">
        <f>'[1]4 pr._savarankiškos f-jos'!O171+'[1]6 pr._mokinio krepšelis'!O36+'[1]9 pr._įstaigų pajamos'!O80+'[1]7 pr._kita dotacija'!O178+'[1]11 pr._apyvartinės lėšos'!O47+'[1]11 pr._apyvartinės lėšos'!O97</f>
        <v>0</v>
      </c>
    </row>
    <row r="55" spans="1:14" ht="15" customHeight="1" x14ac:dyDescent="0.25">
      <c r="A55" s="5" t="s">
        <v>106</v>
      </c>
      <c r="B55" s="29" t="s">
        <v>161</v>
      </c>
      <c r="C55" s="16">
        <f t="shared" si="3"/>
        <v>200.29999999999998</v>
      </c>
      <c r="D55" s="16">
        <f>'[1]4 pr._savarankiškos f-jos'!E172+'[1]6 pr._mokinio krepšelis'!E37+'[1]9 pr._įstaigų pajamos'!E81+'[1]7 pr._kita dotacija'!E182+'[1]11 pr._apyvartinės lėšos'!E98</f>
        <v>200.29999999999998</v>
      </c>
      <c r="E55" s="16">
        <f>'[1]4 pr._savarankiškos f-jos'!F172+'[1]6 pr._mokinio krepšelis'!F37+'[1]9 pr._įstaigų pajamos'!F81+'[1]7 pr._kita dotacija'!F182+'[1]11 pr._apyvartinės lėšos'!F98</f>
        <v>134.60000000000002</v>
      </c>
      <c r="F55" s="16">
        <f>'[1]4 pr._savarankiškos f-jos'!G172+'[1]6 pr._mokinio krepšelis'!G37+'[1]9 pr._įstaigų pajamos'!G81+'[1]7 pr._kita dotacija'!G182+'[1]11 pr._apyvartinės lėšos'!G98</f>
        <v>0</v>
      </c>
      <c r="G55" s="10">
        <f t="shared" si="0"/>
        <v>0</v>
      </c>
      <c r="H55" s="10">
        <f>'[1]4 pr._savarankiškos f-jos'!I172+'[1]6 pr._mokinio krepšelis'!I37+'[1]9 pr._įstaigų pajamos'!I81+'[1]7 pr._kita dotacija'!I182+'[1]11 pr._apyvartinės lėšos'!I98</f>
        <v>0</v>
      </c>
      <c r="I55" s="10">
        <f>'[1]4 pr._savarankiškos f-jos'!J172+'[1]6 pr._mokinio krepšelis'!J37+'[1]9 pr._įstaigų pajamos'!J81+'[1]7 pr._kita dotacija'!J182+'[1]11 pr._apyvartinės lėšos'!J98</f>
        <v>0</v>
      </c>
      <c r="J55" s="10">
        <f>'[1]4 pr._savarankiškos f-jos'!K172+'[1]6 pr._mokinio krepšelis'!K37+'[1]9 pr._įstaigų pajamos'!K81+'[1]7 pr._kita dotacija'!K182+'[1]11 pr._apyvartinės lėšos'!K98</f>
        <v>0</v>
      </c>
      <c r="K55" s="85">
        <f t="shared" si="1"/>
        <v>200.29999999999998</v>
      </c>
      <c r="L55" s="85">
        <f>'[1]4 pr._savarankiškos f-jos'!M172+'[1]6 pr._mokinio krepšelis'!M37+'[1]9 pr._įstaigų pajamos'!M81+'[1]7 pr._kita dotacija'!M182+'[1]11 pr._apyvartinės lėšos'!M98</f>
        <v>200.29999999999998</v>
      </c>
      <c r="M55" s="85">
        <f>'[1]4 pr._savarankiškos f-jos'!N172+'[1]6 pr._mokinio krepšelis'!N37+'[1]9 pr._įstaigų pajamos'!N81+'[1]7 pr._kita dotacija'!N182+'[1]11 pr._apyvartinės lėšos'!N98</f>
        <v>134.60000000000002</v>
      </c>
      <c r="N55" s="85">
        <f>'[1]4 pr._savarankiškos f-jos'!O172+'[1]6 pr._mokinio krepšelis'!O37+'[1]9 pr._įstaigų pajamos'!O81+'[1]7 pr._kita dotacija'!O182+'[1]11 pr._apyvartinės lėšos'!O98</f>
        <v>0</v>
      </c>
    </row>
    <row r="56" spans="1:14" ht="15" customHeight="1" x14ac:dyDescent="0.25">
      <c r="A56" s="5" t="s">
        <v>107</v>
      </c>
      <c r="B56" s="29" t="s">
        <v>153</v>
      </c>
      <c r="C56" s="16">
        <f t="shared" si="3"/>
        <v>553.79999999999995</v>
      </c>
      <c r="D56" s="16">
        <f>'[1]4 pr._savarankiškos f-jos'!E173+'[1]6 pr._mokinio krepšelis'!E38+'[1]9 pr._įstaigų pajamos'!E82+'[1]7 pr._kita dotacija'!E187+'[1]11 pr._apyvartinės lėšos'!E48+'[1]11 pr._apyvartinės lėšos'!E99</f>
        <v>553.79999999999995</v>
      </c>
      <c r="E56" s="16">
        <f>'[1]4 pr._savarankiškos f-jos'!F173+'[1]6 pr._mokinio krepšelis'!F38+'[1]9 pr._įstaigų pajamos'!F82+'[1]7 pr._kita dotacija'!F187+'[1]11 pr._apyvartinės lėšos'!F48+'[1]11 pr._apyvartinės lėšos'!F99</f>
        <v>290.40000000000003</v>
      </c>
      <c r="F56" s="16">
        <f>'[1]4 pr._savarankiškos f-jos'!G173+'[1]6 pr._mokinio krepšelis'!G38+'[1]9 pr._įstaigų pajamos'!G82+'[1]7 pr._kita dotacija'!G187+'[1]11 pr._apyvartinės lėšos'!G48+'[1]11 pr._apyvartinės lėšos'!G99</f>
        <v>0</v>
      </c>
      <c r="G56" s="10">
        <f t="shared" si="0"/>
        <v>0</v>
      </c>
      <c r="H56" s="10">
        <f>'[1]4 pr._savarankiškos f-jos'!I173+'[1]6 pr._mokinio krepšelis'!I38+'[1]9 pr._įstaigų pajamos'!I82+'[1]7 pr._kita dotacija'!I187+'[1]11 pr._apyvartinės lėšos'!I48+'[1]11 pr._apyvartinės lėšos'!I99</f>
        <v>0</v>
      </c>
      <c r="I56" s="10">
        <f>'[1]4 pr._savarankiškos f-jos'!J173+'[1]6 pr._mokinio krepšelis'!J38+'[1]9 pr._įstaigų pajamos'!J82+'[1]7 pr._kita dotacija'!J187+'[1]11 pr._apyvartinės lėšos'!J48+'[1]11 pr._apyvartinės lėšos'!J99</f>
        <v>0</v>
      </c>
      <c r="J56" s="10">
        <f>'[1]4 pr._savarankiškos f-jos'!K173+'[1]6 pr._mokinio krepšelis'!K38+'[1]9 pr._įstaigų pajamos'!K82+'[1]7 pr._kita dotacija'!K187+'[1]11 pr._apyvartinės lėšos'!K48+'[1]11 pr._apyvartinės lėšos'!K99</f>
        <v>0</v>
      </c>
      <c r="K56" s="85">
        <f t="shared" si="1"/>
        <v>553.79999999999995</v>
      </c>
      <c r="L56" s="85">
        <f>'[1]4 pr._savarankiškos f-jos'!M173+'[1]6 pr._mokinio krepšelis'!M38+'[1]9 pr._įstaigų pajamos'!M82+'[1]7 pr._kita dotacija'!M187+'[1]11 pr._apyvartinės lėšos'!M48+'[1]11 pr._apyvartinės lėšos'!M99</f>
        <v>553.79999999999995</v>
      </c>
      <c r="M56" s="85">
        <f>'[1]4 pr._savarankiškos f-jos'!N173+'[1]6 pr._mokinio krepšelis'!N38+'[1]9 pr._įstaigų pajamos'!N82+'[1]7 pr._kita dotacija'!N187+'[1]11 pr._apyvartinės lėšos'!N48+'[1]11 pr._apyvartinės lėšos'!N99</f>
        <v>290.40000000000003</v>
      </c>
      <c r="N56" s="85">
        <f>'[1]4 pr._savarankiškos f-jos'!O173+'[1]6 pr._mokinio krepšelis'!O38+'[1]9 pr._įstaigų pajamos'!O82+'[1]7 pr._kita dotacija'!O187+'[1]11 pr._apyvartinės lėšos'!O48+'[1]11 pr._apyvartinės lėšos'!O99</f>
        <v>0</v>
      </c>
    </row>
    <row r="57" spans="1:14" ht="15" customHeight="1" x14ac:dyDescent="0.25">
      <c r="A57" s="5" t="s">
        <v>108</v>
      </c>
      <c r="B57" s="29" t="s">
        <v>34</v>
      </c>
      <c r="C57" s="16">
        <f t="shared" si="3"/>
        <v>289.99999999999994</v>
      </c>
      <c r="D57" s="16">
        <f>'[1]4 pr._savarankiškos f-jos'!E174+'[1]6 pr._mokinio krepšelis'!E39+'[1]9 pr._įstaigų pajamos'!E83+'[1]7 pr._kita dotacija'!E191+'[1]11 pr._apyvartinės lėšos'!E49+'[1]11 pr._apyvartinės lėšos'!E100</f>
        <v>289.99999999999994</v>
      </c>
      <c r="E57" s="16">
        <f>'[1]4 pr._savarankiškos f-jos'!F174+'[1]6 pr._mokinio krepšelis'!F39+'[1]9 pr._įstaigų pajamos'!F83+'[1]7 pr._kita dotacija'!F191+'[1]11 pr._apyvartinės lėšos'!F49+'[1]11 pr._apyvartinės lėšos'!F100</f>
        <v>172.7</v>
      </c>
      <c r="F57" s="16">
        <f>'[1]4 pr._savarankiškos f-jos'!G174+'[1]6 pr._mokinio krepšelis'!G39+'[1]9 pr._įstaigų pajamos'!G83+'[1]7 pr._kita dotacija'!G191+'[1]11 pr._apyvartinės lėšos'!G49+'[1]11 pr._apyvartinės lėšos'!G100</f>
        <v>0</v>
      </c>
      <c r="G57" s="10">
        <f t="shared" si="0"/>
        <v>0</v>
      </c>
      <c r="H57" s="10">
        <f>'[1]4 pr._savarankiškos f-jos'!I174+'[1]6 pr._mokinio krepšelis'!I39+'[1]9 pr._įstaigų pajamos'!I83+'[1]7 pr._kita dotacija'!I191+'[1]11 pr._apyvartinės lėšos'!I49+'[1]11 pr._apyvartinės lėšos'!I100</f>
        <v>0</v>
      </c>
      <c r="I57" s="10">
        <f>'[1]4 pr._savarankiškos f-jos'!J174+'[1]6 pr._mokinio krepšelis'!J39+'[1]9 pr._įstaigų pajamos'!J83+'[1]7 pr._kita dotacija'!J191+'[1]11 pr._apyvartinės lėšos'!J49+'[1]11 pr._apyvartinės lėšos'!J100</f>
        <v>0</v>
      </c>
      <c r="J57" s="10">
        <f>'[1]4 pr._savarankiškos f-jos'!K174+'[1]6 pr._mokinio krepšelis'!K39+'[1]9 pr._įstaigų pajamos'!K83+'[1]7 pr._kita dotacija'!K191+'[1]11 pr._apyvartinės lėšos'!K49+'[1]11 pr._apyvartinės lėšos'!K100</f>
        <v>0</v>
      </c>
      <c r="K57" s="85">
        <f t="shared" si="1"/>
        <v>289.99999999999994</v>
      </c>
      <c r="L57" s="85">
        <f>'[1]4 pr._savarankiškos f-jos'!M174+'[1]6 pr._mokinio krepšelis'!M39+'[1]9 pr._įstaigų pajamos'!M83+'[1]7 pr._kita dotacija'!M191+'[1]11 pr._apyvartinės lėšos'!M49+'[1]11 pr._apyvartinės lėšos'!M100</f>
        <v>289.99999999999994</v>
      </c>
      <c r="M57" s="85">
        <f>'[1]4 pr._savarankiškos f-jos'!N174+'[1]6 pr._mokinio krepšelis'!N39+'[1]9 pr._įstaigų pajamos'!N83+'[1]7 pr._kita dotacija'!N191+'[1]11 pr._apyvartinės lėšos'!N49+'[1]11 pr._apyvartinės lėšos'!N100</f>
        <v>172.7</v>
      </c>
      <c r="N57" s="85">
        <f>'[1]4 pr._savarankiškos f-jos'!O174+'[1]6 pr._mokinio krepšelis'!O39+'[1]9 pr._įstaigų pajamos'!O83+'[1]7 pr._kita dotacija'!O191+'[1]11 pr._apyvartinės lėšos'!O49+'[1]11 pr._apyvartinės lėšos'!O100</f>
        <v>0</v>
      </c>
    </row>
    <row r="58" spans="1:14" ht="15" customHeight="1" x14ac:dyDescent="0.25">
      <c r="A58" s="5" t="s">
        <v>109</v>
      </c>
      <c r="B58" s="29" t="s">
        <v>36</v>
      </c>
      <c r="C58" s="16">
        <f t="shared" si="3"/>
        <v>316.70000000000005</v>
      </c>
      <c r="D58" s="16">
        <f>'[1]4 pr._savarankiškos f-jos'!E175+'[1]6 pr._mokinio krepšelis'!E40+'[1]9 pr._įstaigų pajamos'!E84+'[1]7 pr._kita dotacija'!E195+'[1]11 pr._apyvartinės lėšos'!E50+'[1]11 pr._apyvartinės lėšos'!E101</f>
        <v>316.70000000000005</v>
      </c>
      <c r="E58" s="16">
        <f>'[1]4 pr._savarankiškos f-jos'!F175+'[1]6 pr._mokinio krepšelis'!F40+'[1]9 pr._įstaigų pajamos'!F84+'[1]7 pr._kita dotacija'!F195+'[1]11 pr._apyvartinės lėšos'!F50+'[1]11 pr._apyvartinės lėšos'!F101</f>
        <v>182.1</v>
      </c>
      <c r="F58" s="16">
        <f>'[1]4 pr._savarankiškos f-jos'!G175+'[1]6 pr._mokinio krepšelis'!G40+'[1]9 pr._įstaigų pajamos'!G84+'[1]7 pr._kita dotacija'!G195+'[1]11 pr._apyvartinės lėšos'!G50+'[1]11 pr._apyvartinės lėšos'!G101</f>
        <v>0</v>
      </c>
      <c r="G58" s="10">
        <f t="shared" si="0"/>
        <v>0</v>
      </c>
      <c r="H58" s="10">
        <f>'[1]4 pr._savarankiškos f-jos'!I175+'[1]6 pr._mokinio krepšelis'!I40+'[1]9 pr._įstaigų pajamos'!I84+'[1]7 pr._kita dotacija'!I195+'[1]11 pr._apyvartinės lėšos'!I50+'[1]11 pr._apyvartinės lėšos'!I101</f>
        <v>0</v>
      </c>
      <c r="I58" s="10">
        <f>'[1]4 pr._savarankiškos f-jos'!J175+'[1]6 pr._mokinio krepšelis'!J40+'[1]9 pr._įstaigų pajamos'!J84+'[1]7 pr._kita dotacija'!J195+'[1]11 pr._apyvartinės lėšos'!J50+'[1]11 pr._apyvartinės lėšos'!J101</f>
        <v>0</v>
      </c>
      <c r="J58" s="10">
        <f>'[1]4 pr._savarankiškos f-jos'!K175+'[1]6 pr._mokinio krepšelis'!K40+'[1]9 pr._įstaigų pajamos'!K84+'[1]7 pr._kita dotacija'!K195+'[1]11 pr._apyvartinės lėšos'!K50+'[1]11 pr._apyvartinės lėšos'!K101</f>
        <v>0</v>
      </c>
      <c r="K58" s="85">
        <f t="shared" si="1"/>
        <v>316.70000000000005</v>
      </c>
      <c r="L58" s="85">
        <f>'[1]4 pr._savarankiškos f-jos'!M175+'[1]6 pr._mokinio krepšelis'!M40+'[1]9 pr._įstaigų pajamos'!M84+'[1]7 pr._kita dotacija'!M195+'[1]11 pr._apyvartinės lėšos'!M50+'[1]11 pr._apyvartinės lėšos'!M101</f>
        <v>316.70000000000005</v>
      </c>
      <c r="M58" s="85">
        <f>'[1]4 pr._savarankiškos f-jos'!N175+'[1]6 pr._mokinio krepšelis'!N40+'[1]9 pr._įstaigų pajamos'!N84+'[1]7 pr._kita dotacija'!N195+'[1]11 pr._apyvartinės lėšos'!N50+'[1]11 pr._apyvartinės lėšos'!N101</f>
        <v>182.1</v>
      </c>
      <c r="N58" s="85">
        <f>'[1]4 pr._savarankiškos f-jos'!O175+'[1]6 pr._mokinio krepšelis'!O40+'[1]9 pr._įstaigų pajamos'!O84+'[1]7 pr._kita dotacija'!O195+'[1]11 pr._apyvartinės lėšos'!O50+'[1]11 pr._apyvartinės lėšos'!O101</f>
        <v>0</v>
      </c>
    </row>
    <row r="59" spans="1:14" ht="15" customHeight="1" x14ac:dyDescent="0.25">
      <c r="A59" s="5" t="s">
        <v>155</v>
      </c>
      <c r="B59" s="29" t="s">
        <v>38</v>
      </c>
      <c r="C59" s="16">
        <f t="shared" si="3"/>
        <v>553.30000000000007</v>
      </c>
      <c r="D59" s="16">
        <f>'[1]4 pr._savarankiškos f-jos'!E176+'[1]6 pr._mokinio krepšelis'!E41+'[1]9 pr._įstaigų pajamos'!E85+'[1]7 pr._kita dotacija'!E199+'[1]11 pr._apyvartinės lėšos'!E51+'[1]11 pr._apyvartinės lėšos'!E102</f>
        <v>553.30000000000007</v>
      </c>
      <c r="E59" s="16">
        <f>'[1]4 pr._savarankiškos f-jos'!F176+'[1]6 pr._mokinio krepšelis'!F41+'[1]9 pr._įstaigų pajamos'!F85+'[1]7 pr._kita dotacija'!F199+'[1]11 pr._apyvartinės lėšos'!F51+'[1]11 pr._apyvartinės lėšos'!F102</f>
        <v>312.3</v>
      </c>
      <c r="F59" s="16">
        <f>'[1]4 pr._savarankiškos f-jos'!G176+'[1]6 pr._mokinio krepšelis'!G41+'[1]9 pr._įstaigų pajamos'!G85+'[1]7 pr._kita dotacija'!G199+'[1]11 pr._apyvartinės lėšos'!G51+'[1]11 pr._apyvartinės lėšos'!G102</f>
        <v>0</v>
      </c>
      <c r="G59" s="10">
        <f t="shared" si="0"/>
        <v>0</v>
      </c>
      <c r="H59" s="10">
        <f>'[1]4 pr._savarankiškos f-jos'!I176+'[1]6 pr._mokinio krepšelis'!I41+'[1]9 pr._įstaigų pajamos'!I85+'[1]7 pr._kita dotacija'!I199+'[1]11 pr._apyvartinės lėšos'!I51+'[1]11 pr._apyvartinės lėšos'!I102</f>
        <v>0</v>
      </c>
      <c r="I59" s="10">
        <f>'[1]4 pr._savarankiškos f-jos'!J176+'[1]6 pr._mokinio krepšelis'!J41+'[1]9 pr._įstaigų pajamos'!J85+'[1]7 pr._kita dotacija'!J199+'[1]11 pr._apyvartinės lėšos'!J51+'[1]11 pr._apyvartinės lėšos'!J102</f>
        <v>0</v>
      </c>
      <c r="J59" s="10">
        <f>'[1]4 pr._savarankiškos f-jos'!K176+'[1]6 pr._mokinio krepšelis'!K41+'[1]9 pr._įstaigų pajamos'!K85+'[1]7 pr._kita dotacija'!K199+'[1]11 pr._apyvartinės lėšos'!K51+'[1]11 pr._apyvartinės lėšos'!K102</f>
        <v>0</v>
      </c>
      <c r="K59" s="85">
        <f t="shared" si="1"/>
        <v>553.30000000000007</v>
      </c>
      <c r="L59" s="85">
        <f>'[1]4 pr._savarankiškos f-jos'!M176+'[1]6 pr._mokinio krepšelis'!M41+'[1]9 pr._įstaigų pajamos'!M85+'[1]7 pr._kita dotacija'!M199+'[1]11 pr._apyvartinės lėšos'!M51+'[1]11 pr._apyvartinės lėšos'!M102</f>
        <v>553.30000000000007</v>
      </c>
      <c r="M59" s="85">
        <f>'[1]4 pr._savarankiškos f-jos'!N176+'[1]6 pr._mokinio krepšelis'!N41+'[1]9 pr._įstaigų pajamos'!N85+'[1]7 pr._kita dotacija'!N199+'[1]11 pr._apyvartinės lėšos'!N51+'[1]11 pr._apyvartinės lėšos'!N102</f>
        <v>312.3</v>
      </c>
      <c r="N59" s="85">
        <f>'[1]4 pr._savarankiškos f-jos'!O176+'[1]6 pr._mokinio krepšelis'!O41+'[1]9 pr._įstaigų pajamos'!O85+'[1]7 pr._kita dotacija'!O199+'[1]11 pr._apyvartinės lėšos'!O51+'[1]11 pr._apyvartinės lėšos'!O102</f>
        <v>0</v>
      </c>
    </row>
    <row r="60" spans="1:14" ht="15" customHeight="1" x14ac:dyDescent="0.25">
      <c r="A60" s="5" t="s">
        <v>156</v>
      </c>
      <c r="B60" s="29" t="s">
        <v>37</v>
      </c>
      <c r="C60" s="16">
        <f t="shared" si="3"/>
        <v>313.2999999999999</v>
      </c>
      <c r="D60" s="16">
        <f>'[1]4 pr._savarankiškos f-jos'!E177+'[1]6 pr._mokinio krepšelis'!E42+'[1]9 pr._įstaigų pajamos'!E86+'[1]7 pr._kita dotacija'!E203+'[1]11 pr._apyvartinės lėšos'!E103+'[1]11 pr._apyvartinės lėšos'!E52</f>
        <v>313.2999999999999</v>
      </c>
      <c r="E60" s="16">
        <f>'[1]4 pr._savarankiškos f-jos'!F177+'[1]6 pr._mokinio krepšelis'!F42+'[1]9 pr._įstaigų pajamos'!F86+'[1]7 pr._kita dotacija'!F203+'[1]11 pr._apyvartinės lėšos'!F103+'[1]11 pr._apyvartinės lėšos'!F52</f>
        <v>186.79999999999998</v>
      </c>
      <c r="F60" s="16">
        <f>'[1]4 pr._savarankiškos f-jos'!G177+'[1]6 pr._mokinio krepšelis'!G42+'[1]9 pr._įstaigų pajamos'!G86+'[1]7 pr._kita dotacija'!G203+'[1]11 pr._apyvartinės lėšos'!G103+'[1]11 pr._apyvartinės lėšos'!G52</f>
        <v>0</v>
      </c>
      <c r="G60" s="10">
        <f t="shared" si="0"/>
        <v>0</v>
      </c>
      <c r="H60" s="10">
        <f>'[1]4 pr._savarankiškos f-jos'!I177+'[1]6 pr._mokinio krepšelis'!I42+'[1]9 pr._įstaigų pajamos'!I86+'[1]7 pr._kita dotacija'!I203+'[1]11 pr._apyvartinės lėšos'!I103+'[1]11 pr._apyvartinės lėšos'!I52</f>
        <v>0</v>
      </c>
      <c r="I60" s="10">
        <f>'[1]4 pr._savarankiškos f-jos'!J177+'[1]6 pr._mokinio krepšelis'!J42+'[1]9 pr._įstaigų pajamos'!J86+'[1]7 pr._kita dotacija'!J203+'[1]11 pr._apyvartinės lėšos'!J103+'[1]11 pr._apyvartinės lėšos'!J52</f>
        <v>0</v>
      </c>
      <c r="J60" s="10">
        <f>'[1]4 pr._savarankiškos f-jos'!K177+'[1]6 pr._mokinio krepšelis'!K42+'[1]9 pr._įstaigų pajamos'!K86+'[1]7 pr._kita dotacija'!K203+'[1]11 pr._apyvartinės lėšos'!K103+'[1]11 pr._apyvartinės lėšos'!K52</f>
        <v>0</v>
      </c>
      <c r="K60" s="85">
        <f t="shared" si="1"/>
        <v>313.2999999999999</v>
      </c>
      <c r="L60" s="85">
        <f>'[1]4 pr._savarankiškos f-jos'!M177+'[1]6 pr._mokinio krepšelis'!M42+'[1]9 pr._įstaigų pajamos'!M86+'[1]7 pr._kita dotacija'!M203+'[1]11 pr._apyvartinės lėšos'!M103+'[1]11 pr._apyvartinės lėšos'!M52</f>
        <v>313.2999999999999</v>
      </c>
      <c r="M60" s="85">
        <f>'[1]4 pr._savarankiškos f-jos'!N177+'[1]6 pr._mokinio krepšelis'!N42+'[1]9 pr._įstaigų pajamos'!N86+'[1]7 pr._kita dotacija'!N203+'[1]11 pr._apyvartinės lėšos'!N103+'[1]11 pr._apyvartinės lėšos'!N52</f>
        <v>186.79999999999998</v>
      </c>
      <c r="N60" s="85">
        <f>'[1]4 pr._savarankiškos f-jos'!O177+'[1]6 pr._mokinio krepšelis'!O42+'[1]9 pr._įstaigų pajamos'!O86+'[1]7 pr._kita dotacija'!O203+'[1]11 pr._apyvartinės lėšos'!O103+'[1]11 pr._apyvartinės lėšos'!O52</f>
        <v>0</v>
      </c>
    </row>
    <row r="61" spans="1:14" ht="15" customHeight="1" x14ac:dyDescent="0.25">
      <c r="A61" s="5" t="s">
        <v>110</v>
      </c>
      <c r="B61" s="35" t="s">
        <v>35</v>
      </c>
      <c r="C61" s="16">
        <f t="shared" si="3"/>
        <v>550.69999999999993</v>
      </c>
      <c r="D61" s="16">
        <f>'[1]4 pr._savarankiškos f-jos'!E178+'[1]6 pr._mokinio krepšelis'!E43+'[1]9 pr._įstaigų pajamos'!E87+'[1]7 pr._kita dotacija'!E207+'[1]11 pr._apyvartinės lėšos'!E53+'[1]11 pr._apyvartinės lėšos'!E104</f>
        <v>550.69999999999993</v>
      </c>
      <c r="E61" s="16">
        <f>'[1]4 pr._savarankiškos f-jos'!F178+'[1]6 pr._mokinio krepšelis'!F43+'[1]9 pr._įstaigų pajamos'!F87+'[1]7 pr._kita dotacija'!F207+'[1]11 pr._apyvartinės lėšos'!F53+'[1]11 pr._apyvartinės lėšos'!F104</f>
        <v>285.5</v>
      </c>
      <c r="F61" s="16">
        <f>'[1]4 pr._savarankiškos f-jos'!G178+'[1]6 pr._mokinio krepšelis'!G43+'[1]9 pr._įstaigų pajamos'!G87+'[1]7 pr._kita dotacija'!G207+'[1]11 pr._apyvartinės lėšos'!G53+'[1]11 pr._apyvartinės lėšos'!G104</f>
        <v>0</v>
      </c>
      <c r="G61" s="10">
        <f t="shared" si="0"/>
        <v>0</v>
      </c>
      <c r="H61" s="10">
        <f>'[1]4 pr._savarankiškos f-jos'!I178+'[1]6 pr._mokinio krepšelis'!I43+'[1]9 pr._įstaigų pajamos'!I87+'[1]7 pr._kita dotacija'!I207+'[1]11 pr._apyvartinės lėšos'!I53+'[1]11 pr._apyvartinės lėšos'!I104</f>
        <v>0</v>
      </c>
      <c r="I61" s="10">
        <f>'[1]4 pr._savarankiškos f-jos'!J178+'[1]6 pr._mokinio krepšelis'!J43+'[1]9 pr._įstaigų pajamos'!J87+'[1]7 pr._kita dotacija'!J207+'[1]11 pr._apyvartinės lėšos'!J53+'[1]11 pr._apyvartinės lėšos'!J104</f>
        <v>0</v>
      </c>
      <c r="J61" s="10">
        <f>'[1]4 pr._savarankiškos f-jos'!K178+'[1]6 pr._mokinio krepšelis'!K43+'[1]9 pr._įstaigų pajamos'!K87+'[1]7 pr._kita dotacija'!K207+'[1]11 pr._apyvartinės lėšos'!K53+'[1]11 pr._apyvartinės lėšos'!K104</f>
        <v>0</v>
      </c>
      <c r="K61" s="85">
        <f t="shared" si="1"/>
        <v>550.69999999999993</v>
      </c>
      <c r="L61" s="85">
        <f>'[1]4 pr._savarankiškos f-jos'!M178+'[1]6 pr._mokinio krepšelis'!M43+'[1]9 pr._įstaigų pajamos'!M87+'[1]7 pr._kita dotacija'!M207+'[1]11 pr._apyvartinės lėšos'!M53+'[1]11 pr._apyvartinės lėšos'!M104</f>
        <v>550.69999999999993</v>
      </c>
      <c r="M61" s="85">
        <f>'[1]4 pr._savarankiškos f-jos'!N178+'[1]6 pr._mokinio krepšelis'!N43+'[1]9 pr._įstaigų pajamos'!N87+'[1]7 pr._kita dotacija'!N207+'[1]11 pr._apyvartinės lėšos'!N53+'[1]11 pr._apyvartinės lėšos'!N104</f>
        <v>285.5</v>
      </c>
      <c r="N61" s="85">
        <f>'[1]4 pr._savarankiškos f-jos'!O178+'[1]6 pr._mokinio krepšelis'!O43+'[1]9 pr._įstaigų pajamos'!O87+'[1]7 pr._kita dotacija'!O207+'[1]11 pr._apyvartinės lėšos'!O53+'[1]11 pr._apyvartinės lėšos'!O104</f>
        <v>0</v>
      </c>
    </row>
    <row r="62" spans="1:14" ht="15" customHeight="1" x14ac:dyDescent="0.25">
      <c r="A62" s="5" t="s">
        <v>157</v>
      </c>
      <c r="B62" s="36" t="s">
        <v>39</v>
      </c>
      <c r="C62" s="16">
        <f t="shared" si="3"/>
        <v>114.8</v>
      </c>
      <c r="D62" s="16">
        <f>'[1]4 pr._savarankiškos f-jos'!E179+'[1]6 pr._mokinio krepšelis'!E44+'[1]9 pr._įstaigų pajamos'!E88+'[1]7 pr._kita dotacija'!E211+'[1]11 pr._apyvartinės lėšos'!E54</f>
        <v>114.8</v>
      </c>
      <c r="E62" s="16">
        <f>'[1]4 pr._savarankiškos f-jos'!F179+'[1]6 pr._mokinio krepšelis'!F44+'[1]9 pr._įstaigų pajamos'!F88+'[1]7 pr._kita dotacija'!F211+'[1]11 pr._apyvartinės lėšos'!F54</f>
        <v>72.899999999999991</v>
      </c>
      <c r="F62" s="16">
        <f>'[1]4 pr._savarankiškos f-jos'!G179+'[1]6 pr._mokinio krepšelis'!G44+'[1]9 pr._įstaigų pajamos'!G88+'[1]7 pr._kita dotacija'!G211+'[1]11 pr._apyvartinės lėšos'!G54</f>
        <v>0</v>
      </c>
      <c r="G62" s="10">
        <f t="shared" si="0"/>
        <v>0</v>
      </c>
      <c r="H62" s="10">
        <f>'[1]4 pr._savarankiškos f-jos'!I179+'[1]6 pr._mokinio krepšelis'!I44+'[1]9 pr._įstaigų pajamos'!I88+'[1]7 pr._kita dotacija'!I211+'[1]11 pr._apyvartinės lėšos'!I54</f>
        <v>0</v>
      </c>
      <c r="I62" s="10">
        <f>'[1]4 pr._savarankiškos f-jos'!J179+'[1]6 pr._mokinio krepšelis'!J44+'[1]9 pr._įstaigų pajamos'!J88+'[1]7 pr._kita dotacija'!J211+'[1]11 pr._apyvartinės lėšos'!J54</f>
        <v>0</v>
      </c>
      <c r="J62" s="10">
        <f>'[1]4 pr._savarankiškos f-jos'!K179+'[1]6 pr._mokinio krepšelis'!K44+'[1]9 pr._įstaigų pajamos'!K88+'[1]7 pr._kita dotacija'!K211+'[1]11 pr._apyvartinės lėšos'!K54</f>
        <v>0</v>
      </c>
      <c r="K62" s="85">
        <f t="shared" si="1"/>
        <v>114.8</v>
      </c>
      <c r="L62" s="85">
        <f>'[1]4 pr._savarankiškos f-jos'!M179+'[1]6 pr._mokinio krepšelis'!M44+'[1]9 pr._įstaigų pajamos'!M88+'[1]7 pr._kita dotacija'!M211+'[1]11 pr._apyvartinės lėšos'!M54</f>
        <v>114.8</v>
      </c>
      <c r="M62" s="85">
        <f>'[1]4 pr._savarankiškos f-jos'!N179+'[1]6 pr._mokinio krepšelis'!N44+'[1]9 pr._įstaigų pajamos'!N88+'[1]7 pr._kita dotacija'!N211+'[1]11 pr._apyvartinės lėšos'!N54</f>
        <v>72.899999999999991</v>
      </c>
      <c r="N62" s="85">
        <f>'[1]4 pr._savarankiškos f-jos'!O179+'[1]6 pr._mokinio krepšelis'!O44+'[1]9 pr._įstaigų pajamos'!O88+'[1]7 pr._kita dotacija'!O211+'[1]11 pr._apyvartinės lėšos'!O54</f>
        <v>0</v>
      </c>
    </row>
    <row r="63" spans="1:14" ht="15" customHeight="1" x14ac:dyDescent="0.25">
      <c r="A63" s="5" t="s">
        <v>158</v>
      </c>
      <c r="B63" s="36" t="s">
        <v>40</v>
      </c>
      <c r="C63" s="16">
        <f t="shared" si="3"/>
        <v>164.5</v>
      </c>
      <c r="D63" s="16">
        <f>'[1]4 pr._savarankiškos f-jos'!E180+'[1]6 pr._mokinio krepšelis'!E45+'[1]9 pr._įstaigų pajamos'!E89+'[1]7 pr._kita dotacija'!E215+'[1]11 pr._apyvartinės lėšos'!E55+'[1]11 pr._apyvartinės lėšos'!E105</f>
        <v>164.5</v>
      </c>
      <c r="E63" s="16">
        <f>'[1]4 pr._savarankiškos f-jos'!F180+'[1]6 pr._mokinio krepšelis'!F45+'[1]9 pr._įstaigų pajamos'!F89+'[1]7 pr._kita dotacija'!F215+'[1]11 pr._apyvartinės lėšos'!F55+'[1]11 pr._apyvartinės lėšos'!F105</f>
        <v>99.6</v>
      </c>
      <c r="F63" s="16">
        <f>'[1]4 pr._savarankiškos f-jos'!G180+'[1]6 pr._mokinio krepšelis'!G45+'[1]9 pr._įstaigų pajamos'!G89+'[1]7 pr._kita dotacija'!G215+'[1]11 pr._apyvartinės lėšos'!G55+'[1]11 pr._apyvartinės lėšos'!G105</f>
        <v>0</v>
      </c>
      <c r="G63" s="10">
        <f t="shared" si="0"/>
        <v>0</v>
      </c>
      <c r="H63" s="10">
        <f>'[1]4 pr._savarankiškos f-jos'!I180+'[1]6 pr._mokinio krepšelis'!I45+'[1]9 pr._įstaigų pajamos'!I89+'[1]7 pr._kita dotacija'!I215+'[1]11 pr._apyvartinės lėšos'!I55+'[1]11 pr._apyvartinės lėšos'!I105</f>
        <v>0</v>
      </c>
      <c r="I63" s="10">
        <f>'[1]4 pr._savarankiškos f-jos'!J180+'[1]6 pr._mokinio krepšelis'!J45+'[1]9 pr._įstaigų pajamos'!J89+'[1]7 pr._kita dotacija'!J215+'[1]11 pr._apyvartinės lėšos'!J55+'[1]11 pr._apyvartinės lėšos'!J105</f>
        <v>0</v>
      </c>
      <c r="J63" s="10">
        <f>'[1]4 pr._savarankiškos f-jos'!K180+'[1]6 pr._mokinio krepšelis'!K45+'[1]9 pr._įstaigų pajamos'!K89+'[1]7 pr._kita dotacija'!K215+'[1]11 pr._apyvartinės lėšos'!K55+'[1]11 pr._apyvartinės lėšos'!K105</f>
        <v>0</v>
      </c>
      <c r="K63" s="85">
        <f t="shared" si="1"/>
        <v>164.5</v>
      </c>
      <c r="L63" s="85">
        <f>'[1]4 pr._savarankiškos f-jos'!M180+'[1]6 pr._mokinio krepšelis'!M45+'[1]9 pr._įstaigų pajamos'!M89+'[1]7 pr._kita dotacija'!M215+'[1]11 pr._apyvartinės lėšos'!M55+'[1]11 pr._apyvartinės lėšos'!M105</f>
        <v>164.5</v>
      </c>
      <c r="M63" s="85">
        <f>'[1]4 pr._savarankiškos f-jos'!N180+'[1]6 pr._mokinio krepšelis'!N45+'[1]9 pr._įstaigų pajamos'!N89+'[1]7 pr._kita dotacija'!N215+'[1]11 pr._apyvartinės lėšos'!N55+'[1]11 pr._apyvartinės lėšos'!N105</f>
        <v>99.6</v>
      </c>
      <c r="N63" s="85">
        <f>'[1]4 pr._savarankiškos f-jos'!O180+'[1]6 pr._mokinio krepšelis'!O45+'[1]9 pr._įstaigų pajamos'!O89+'[1]7 pr._kita dotacija'!O215+'[1]11 pr._apyvartinės lėšos'!O55+'[1]11 pr._apyvartinės lėšos'!O105</f>
        <v>0</v>
      </c>
    </row>
    <row r="64" spans="1:14" ht="15" customHeight="1" x14ac:dyDescent="0.25">
      <c r="A64" s="5" t="s">
        <v>111</v>
      </c>
      <c r="B64" s="35" t="s">
        <v>49</v>
      </c>
      <c r="C64" s="16">
        <f t="shared" si="3"/>
        <v>78.40000000000002</v>
      </c>
      <c r="D64" s="16">
        <f>'[1]4 pr._savarankiškos f-jos'!E181+'[1]6 pr._mokinio krepšelis'!E46+'[1]9 pr._įstaigų pajamos'!E90+'[1]7 pr._kita dotacija'!E219+'[1]11 pr._apyvartinės lėšos'!E106</f>
        <v>78.40000000000002</v>
      </c>
      <c r="E64" s="16">
        <f>'[1]4 pr._savarankiškos f-jos'!F181+'[1]6 pr._mokinio krepšelis'!F46+'[1]9 pr._įstaigų pajamos'!F90+'[1]7 pr._kita dotacija'!F219+'[1]11 pr._apyvartinės lėšos'!F106</f>
        <v>57.300000000000011</v>
      </c>
      <c r="F64" s="16">
        <f>'[1]4 pr._savarankiškos f-jos'!G181+'[1]6 pr._mokinio krepšelis'!G46+'[1]9 pr._įstaigų pajamos'!G90+'[1]7 pr._kita dotacija'!G219+'[1]11 pr._apyvartinės lėšos'!G106</f>
        <v>0</v>
      </c>
      <c r="G64" s="10">
        <f t="shared" si="0"/>
        <v>0</v>
      </c>
      <c r="H64" s="10">
        <f>'[1]4 pr._savarankiškos f-jos'!I181+'[1]6 pr._mokinio krepšelis'!I46+'[1]9 pr._įstaigų pajamos'!I90+'[1]7 pr._kita dotacija'!I219+'[1]11 pr._apyvartinės lėšos'!I106</f>
        <v>0</v>
      </c>
      <c r="I64" s="10">
        <f>'[1]4 pr._savarankiškos f-jos'!J181+'[1]6 pr._mokinio krepšelis'!J46+'[1]9 pr._įstaigų pajamos'!J90+'[1]7 pr._kita dotacija'!J219+'[1]11 pr._apyvartinės lėšos'!J106</f>
        <v>0</v>
      </c>
      <c r="J64" s="10">
        <f>'[1]4 pr._savarankiškos f-jos'!K181+'[1]6 pr._mokinio krepšelis'!K46+'[1]9 pr._įstaigų pajamos'!K90+'[1]7 pr._kita dotacija'!K219+'[1]11 pr._apyvartinės lėšos'!K106</f>
        <v>0</v>
      </c>
      <c r="K64" s="85">
        <f t="shared" si="1"/>
        <v>78.40000000000002</v>
      </c>
      <c r="L64" s="85">
        <f>'[1]4 pr._savarankiškos f-jos'!M181+'[1]6 pr._mokinio krepšelis'!M46+'[1]9 pr._įstaigų pajamos'!M90+'[1]7 pr._kita dotacija'!M219+'[1]11 pr._apyvartinės lėšos'!M106</f>
        <v>78.40000000000002</v>
      </c>
      <c r="M64" s="85">
        <f>'[1]4 pr._savarankiškos f-jos'!N181+'[1]6 pr._mokinio krepšelis'!N46+'[1]9 pr._įstaigų pajamos'!N90+'[1]7 pr._kita dotacija'!N219+'[1]11 pr._apyvartinės lėšos'!N106</f>
        <v>57.300000000000011</v>
      </c>
      <c r="N64" s="85">
        <f>'[1]4 pr._savarankiškos f-jos'!O181+'[1]6 pr._mokinio krepšelis'!O46+'[1]9 pr._įstaigų pajamos'!O90+'[1]7 pr._kita dotacija'!O219+'[1]11 pr._apyvartinės lėšos'!O106</f>
        <v>0</v>
      </c>
    </row>
    <row r="65" spans="1:14" ht="15" customHeight="1" x14ac:dyDescent="0.25">
      <c r="A65" s="5" t="s">
        <v>112</v>
      </c>
      <c r="B65" s="35" t="s">
        <v>48</v>
      </c>
      <c r="C65" s="16">
        <f t="shared" si="3"/>
        <v>595.9</v>
      </c>
      <c r="D65" s="16">
        <f>'[1]4 pr._savarankiškos f-jos'!E182+'[1]6 pr._mokinio krepšelis'!E47+'[1]9 pr._įstaigų pajamos'!E91+'[1]7 pr._kita dotacija'!E221+'[1]11 pr._apyvartinės lėšos'!E107</f>
        <v>595.9</v>
      </c>
      <c r="E65" s="16">
        <f>'[1]4 pr._savarankiškos f-jos'!F182+'[1]6 pr._mokinio krepšelis'!F47+'[1]9 pr._įstaigų pajamos'!F91+'[1]7 pr._kita dotacija'!F221+'[1]11 pr._apyvartinės lėšos'!F107</f>
        <v>441.5</v>
      </c>
      <c r="F65" s="16">
        <f>'[1]4 pr._savarankiškos f-jos'!G182+'[1]6 pr._mokinio krepšelis'!G47+'[1]9 pr._įstaigų pajamos'!G91+'[1]7 pr._kita dotacija'!G221+'[1]11 pr._apyvartinės lėšos'!G107</f>
        <v>0</v>
      </c>
      <c r="G65" s="10">
        <f t="shared" si="0"/>
        <v>0</v>
      </c>
      <c r="H65" s="10">
        <f>'[1]4 pr._savarankiškos f-jos'!I182+'[1]6 pr._mokinio krepšelis'!I47+'[1]9 pr._įstaigų pajamos'!I91+'[1]7 pr._kita dotacija'!I221+'[1]11 pr._apyvartinės lėšos'!I107</f>
        <v>0</v>
      </c>
      <c r="I65" s="10">
        <f>'[1]4 pr._savarankiškos f-jos'!J182+'[1]6 pr._mokinio krepšelis'!J47+'[1]9 pr._įstaigų pajamos'!J91+'[1]7 pr._kita dotacija'!J221+'[1]11 pr._apyvartinės lėšos'!J107</f>
        <v>0</v>
      </c>
      <c r="J65" s="10">
        <f>'[1]4 pr._savarankiškos f-jos'!K182+'[1]6 pr._mokinio krepšelis'!K47+'[1]9 pr._įstaigų pajamos'!K91+'[1]7 pr._kita dotacija'!K221+'[1]11 pr._apyvartinės lėšos'!K107</f>
        <v>0</v>
      </c>
      <c r="K65" s="85">
        <f t="shared" si="1"/>
        <v>595.9</v>
      </c>
      <c r="L65" s="85">
        <f>'[1]4 pr._savarankiškos f-jos'!M182+'[1]6 pr._mokinio krepšelis'!M47+'[1]9 pr._įstaigų pajamos'!M91+'[1]7 pr._kita dotacija'!M221+'[1]11 pr._apyvartinės lėšos'!M107</f>
        <v>595.9</v>
      </c>
      <c r="M65" s="85">
        <f>'[1]4 pr._savarankiškos f-jos'!N182+'[1]6 pr._mokinio krepšelis'!N47+'[1]9 pr._įstaigų pajamos'!N91+'[1]7 pr._kita dotacija'!N221+'[1]11 pr._apyvartinės lėšos'!N107</f>
        <v>441.5</v>
      </c>
      <c r="N65" s="85">
        <f>'[1]4 pr._savarankiškos f-jos'!O182+'[1]6 pr._mokinio krepšelis'!O47+'[1]9 pr._įstaigų pajamos'!O91+'[1]7 pr._kita dotacija'!O221+'[1]11 pr._apyvartinės lėšos'!O107</f>
        <v>0</v>
      </c>
    </row>
    <row r="66" spans="1:14" ht="15" customHeight="1" x14ac:dyDescent="0.25">
      <c r="A66" s="5" t="s">
        <v>113</v>
      </c>
      <c r="B66" s="35" t="s">
        <v>65</v>
      </c>
      <c r="C66" s="16">
        <f t="shared" si="3"/>
        <v>76.8</v>
      </c>
      <c r="D66" s="16">
        <f>'[1]4 pr._savarankiškos f-jos'!E183+'[1]6 pr._mokinio krepšelis'!E48+'[1]9 pr._įstaigų pajamos'!E92+'[1]7 pr._kita dotacija'!E225+'[1]11 pr._apyvartinės lėšos'!E108</f>
        <v>76.8</v>
      </c>
      <c r="E66" s="16">
        <f>'[1]4 pr._savarankiškos f-jos'!F183+'[1]6 pr._mokinio krepšelis'!F48+'[1]9 pr._įstaigų pajamos'!F92+'[1]7 pr._kita dotacija'!F225+'[1]11 pr._apyvartinės lėšos'!F108</f>
        <v>50.599999999999994</v>
      </c>
      <c r="F66" s="16">
        <f>'[1]4 pr._savarankiškos f-jos'!G183+'[1]6 pr._mokinio krepšelis'!G48+'[1]9 pr._įstaigų pajamos'!G92+'[1]7 pr._kita dotacija'!G225+'[1]11 pr._apyvartinės lėšos'!G108</f>
        <v>0</v>
      </c>
      <c r="G66" s="10">
        <f t="shared" si="0"/>
        <v>0</v>
      </c>
      <c r="H66" s="10">
        <f>'[1]4 pr._savarankiškos f-jos'!I183+'[1]6 pr._mokinio krepšelis'!I48+'[1]9 pr._įstaigų pajamos'!I92+'[1]7 pr._kita dotacija'!I225+'[1]11 pr._apyvartinės lėšos'!I108</f>
        <v>0</v>
      </c>
      <c r="I66" s="10">
        <f>'[1]4 pr._savarankiškos f-jos'!J183+'[1]6 pr._mokinio krepšelis'!J48+'[1]9 pr._įstaigų pajamos'!J92+'[1]7 pr._kita dotacija'!J225+'[1]11 pr._apyvartinės lėšos'!J108</f>
        <v>0</v>
      </c>
      <c r="J66" s="10">
        <f>'[1]4 pr._savarankiškos f-jos'!K183+'[1]6 pr._mokinio krepšelis'!K48+'[1]9 pr._įstaigų pajamos'!K92+'[1]7 pr._kita dotacija'!K225+'[1]11 pr._apyvartinės lėšos'!K108</f>
        <v>0</v>
      </c>
      <c r="K66" s="85">
        <f t="shared" si="1"/>
        <v>76.8</v>
      </c>
      <c r="L66" s="85">
        <f>'[1]4 pr._savarankiškos f-jos'!M183+'[1]6 pr._mokinio krepšelis'!M48+'[1]9 pr._įstaigų pajamos'!M92+'[1]7 pr._kita dotacija'!M225+'[1]11 pr._apyvartinės lėšos'!M108</f>
        <v>76.8</v>
      </c>
      <c r="M66" s="85">
        <f>'[1]4 pr._savarankiškos f-jos'!N183+'[1]6 pr._mokinio krepšelis'!N48+'[1]9 pr._įstaigų pajamos'!N92+'[1]7 pr._kita dotacija'!N225+'[1]11 pr._apyvartinės lėšos'!N108</f>
        <v>50.599999999999994</v>
      </c>
      <c r="N66" s="85">
        <f>'[1]4 pr._savarankiškos f-jos'!O183+'[1]6 pr._mokinio krepšelis'!O48+'[1]9 pr._įstaigų pajamos'!O92+'[1]7 pr._kita dotacija'!O225+'[1]11 pr._apyvartinės lėšos'!O108</f>
        <v>0</v>
      </c>
    </row>
    <row r="67" spans="1:14" ht="15" customHeight="1" x14ac:dyDescent="0.25">
      <c r="A67" s="5" t="s">
        <v>114</v>
      </c>
      <c r="B67" s="35" t="s">
        <v>50</v>
      </c>
      <c r="C67" s="16">
        <f t="shared" si="3"/>
        <v>179.79999999999998</v>
      </c>
      <c r="D67" s="16">
        <f>'[1]4 pr._savarankiškos f-jos'!E184+'[1]6 pr._mokinio krepšelis'!E49+'[1]9 pr._įstaigų pajamos'!E93+'[1]11 pr._apyvartinės lėšos'!E109+'[1]11 pr._apyvartinės lėšos'!E56+'[1]7 pr._kita dotacija'!E229</f>
        <v>179.79999999999998</v>
      </c>
      <c r="E67" s="16">
        <f>'[1]4 pr._savarankiškos f-jos'!F184+'[1]6 pr._mokinio krepšelis'!F49+'[1]9 pr._įstaigų pajamos'!F93+'[1]11 pr._apyvartinės lėšos'!F109+'[1]11 pr._apyvartinės lėšos'!F56+'[1]7 pr._kita dotacija'!F229</f>
        <v>113.39999999999999</v>
      </c>
      <c r="F67" s="16">
        <f>'[1]4 pr._savarankiškos f-jos'!G184+'[1]6 pr._mokinio krepšelis'!G49+'[1]9 pr._įstaigų pajamos'!G93+'[1]11 pr._apyvartinės lėšos'!G109+'[1]11 pr._apyvartinės lėšos'!G56+'[1]7 pr._kita dotacija'!G229</f>
        <v>0</v>
      </c>
      <c r="G67" s="10">
        <f t="shared" si="0"/>
        <v>0</v>
      </c>
      <c r="H67" s="10">
        <f>'[1]4 pr._savarankiškos f-jos'!I184+'[1]6 pr._mokinio krepšelis'!I49+'[1]9 pr._įstaigų pajamos'!I93+'[1]11 pr._apyvartinės lėšos'!I109+'[1]11 pr._apyvartinės lėšos'!I56+'[1]7 pr._kita dotacija'!I229</f>
        <v>0</v>
      </c>
      <c r="I67" s="10">
        <f>'[1]4 pr._savarankiškos f-jos'!J184+'[1]6 pr._mokinio krepšelis'!J49+'[1]9 pr._įstaigų pajamos'!J93+'[1]11 pr._apyvartinės lėšos'!J109+'[1]11 pr._apyvartinės lėšos'!J56+'[1]7 pr._kita dotacija'!J229</f>
        <v>0</v>
      </c>
      <c r="J67" s="10">
        <f>'[1]4 pr._savarankiškos f-jos'!K184+'[1]6 pr._mokinio krepšelis'!K49+'[1]9 pr._įstaigų pajamos'!K93+'[1]11 pr._apyvartinės lėšos'!K109+'[1]11 pr._apyvartinės lėšos'!K56+'[1]7 pr._kita dotacija'!K229</f>
        <v>0</v>
      </c>
      <c r="K67" s="85">
        <f t="shared" si="1"/>
        <v>179.79999999999998</v>
      </c>
      <c r="L67" s="85">
        <f>'[1]4 pr._savarankiškos f-jos'!M184+'[1]6 pr._mokinio krepšelis'!M49+'[1]9 pr._įstaigų pajamos'!M93+'[1]11 pr._apyvartinės lėšos'!M109+'[1]11 pr._apyvartinės lėšos'!M56+'[1]7 pr._kita dotacija'!M229</f>
        <v>179.79999999999998</v>
      </c>
      <c r="M67" s="85">
        <f>'[1]4 pr._savarankiškos f-jos'!N184+'[1]6 pr._mokinio krepšelis'!N49+'[1]9 pr._įstaigų pajamos'!N93+'[1]11 pr._apyvartinės lėšos'!N109+'[1]11 pr._apyvartinės lėšos'!N56+'[1]7 pr._kita dotacija'!N229</f>
        <v>113.39999999999999</v>
      </c>
      <c r="N67" s="85">
        <f>'[1]4 pr._savarankiškos f-jos'!O184+'[1]6 pr._mokinio krepšelis'!O49+'[1]9 pr._įstaigų pajamos'!O93+'[1]11 pr._apyvartinės lėšos'!O109+'[1]11 pr._apyvartinės lėšos'!O56+'[1]7 pr._kita dotacija'!O229</f>
        <v>0</v>
      </c>
    </row>
    <row r="68" spans="1:14" ht="15" customHeight="1" x14ac:dyDescent="0.25">
      <c r="A68" s="5" t="s">
        <v>115</v>
      </c>
      <c r="B68" s="35" t="s">
        <v>167</v>
      </c>
      <c r="C68" s="16">
        <f t="shared" si="3"/>
        <v>706.30000000000007</v>
      </c>
      <c r="D68" s="16">
        <f>'[1]4 pr._savarankiškos f-jos'!E185+'[1]4 pr._savarankiškos f-jos'!E218+'[1]6 pr._mokinio krepšelis'!E50+'[1]7 pr._kita dotacija'!E233+'[1]7 pr._kita dotacija'!E325+'[1]9 pr._įstaigų pajamos'!E94+'[1]9 pr._įstaigų pajamos'!E116+'[1]11 pr._apyvartinės lėšos'!E57+'[1]11 pr._apyvartinės lėšos'!E110+'[1]11 pr._apyvartinės lėšos'!E118</f>
        <v>706.30000000000007</v>
      </c>
      <c r="E68" s="16">
        <f>'[1]4 pr._savarankiškos f-jos'!F185+'[1]4 pr._savarankiškos f-jos'!F218+'[1]6 pr._mokinio krepšelis'!F50+'[1]7 pr._kita dotacija'!F233+'[1]7 pr._kita dotacija'!F325+'[1]9 pr._įstaigų pajamos'!F94+'[1]9 pr._įstaigų pajamos'!F116+'[1]11 pr._apyvartinės lėšos'!F57+'[1]11 pr._apyvartinės lėšos'!F110+'[1]11 pr._apyvartinės lėšos'!F118</f>
        <v>482.20000000000005</v>
      </c>
      <c r="F68" s="16">
        <f>'[1]4 pr._savarankiškos f-jos'!G185+'[1]4 pr._savarankiškos f-jos'!G218+'[1]6 pr._mokinio krepšelis'!G50+'[1]7 pr._kita dotacija'!G233+'[1]7 pr._kita dotacija'!G325+'[1]9 pr._įstaigų pajamos'!G94+'[1]9 pr._įstaigų pajamos'!G116+'[1]11 pr._apyvartinės lėšos'!G57+'[1]11 pr._apyvartinės lėšos'!G110+'[1]11 pr._apyvartinės lėšos'!G118</f>
        <v>0</v>
      </c>
      <c r="G68" s="10">
        <f t="shared" si="0"/>
        <v>-214.29999999999998</v>
      </c>
      <c r="H68" s="10">
        <f>'[1]4 pr._savarankiškos f-jos'!I185+'[1]4 pr._savarankiškos f-jos'!I218+'[1]6 pr._mokinio krepšelis'!I50+'[1]7 pr._kita dotacija'!I233+'[1]7 pr._kita dotacija'!I325+'[1]9 pr._įstaigų pajamos'!I94+'[1]9 pr._įstaigų pajamos'!I116+'[1]11 pr._apyvartinės lėšos'!I57+'[1]11 pr._apyvartinės lėšos'!I110+'[1]11 pr._apyvartinės lėšos'!I118</f>
        <v>-214.29999999999998</v>
      </c>
      <c r="I68" s="10">
        <f>'[1]4 pr._savarankiškos f-jos'!J185+'[1]4 pr._savarankiškos f-jos'!J218+'[1]6 pr._mokinio krepšelis'!J50+'[1]7 pr._kita dotacija'!J233+'[1]7 pr._kita dotacija'!J325+'[1]9 pr._įstaigų pajamos'!J94+'[1]9 pr._įstaigų pajamos'!J116+'[1]11 pr._apyvartinės lėšos'!J57+'[1]11 pr._apyvartinės lėšos'!J110+'[1]11 pr._apyvartinės lėšos'!J118</f>
        <v>-153.29999999999998</v>
      </c>
      <c r="J68" s="10">
        <f>'[1]4 pr._savarankiškos f-jos'!K185+'[1]4 pr._savarankiškos f-jos'!K218+'[1]6 pr._mokinio krepšelis'!K50+'[1]7 pr._kita dotacija'!K233+'[1]7 pr._kita dotacija'!K325+'[1]9 pr._įstaigų pajamos'!K94+'[1]9 pr._įstaigų pajamos'!K116+'[1]11 pr._apyvartinės lėšos'!K57+'[1]11 pr._apyvartinės lėšos'!K110+'[1]11 pr._apyvartinės lėšos'!K118</f>
        <v>0</v>
      </c>
      <c r="K68" s="85">
        <f t="shared" si="1"/>
        <v>492</v>
      </c>
      <c r="L68" s="85">
        <f>'[1]4 pr._savarankiškos f-jos'!M185+'[1]4 pr._savarankiškos f-jos'!M218+'[1]6 pr._mokinio krepšelis'!M50+'[1]7 pr._kita dotacija'!M233+'[1]7 pr._kita dotacija'!M325+'[1]9 pr._įstaigų pajamos'!M94+'[1]9 pr._įstaigų pajamos'!M116+'[1]11 pr._apyvartinės lėšos'!M57+'[1]11 pr._apyvartinės lėšos'!M110+'[1]11 pr._apyvartinės lėšos'!M118</f>
        <v>492</v>
      </c>
      <c r="M68" s="85">
        <f>'[1]4 pr._savarankiškos f-jos'!N185+'[1]4 pr._savarankiškos f-jos'!N218+'[1]6 pr._mokinio krepšelis'!N50+'[1]7 pr._kita dotacija'!N233+'[1]7 pr._kita dotacija'!N325+'[1]9 pr._įstaigų pajamos'!N94+'[1]9 pr._įstaigų pajamos'!N116+'[1]11 pr._apyvartinės lėšos'!N57+'[1]11 pr._apyvartinės lėšos'!N110+'[1]11 pr._apyvartinės lėšos'!N118</f>
        <v>328.90000000000003</v>
      </c>
      <c r="N68" s="85">
        <f>'[1]4 pr._savarankiškos f-jos'!O185+'[1]4 pr._savarankiškos f-jos'!O218+'[1]6 pr._mokinio krepšelis'!O50+'[1]7 pr._kita dotacija'!O233+'[1]7 pr._kita dotacija'!O325+'[1]9 pr._įstaigų pajamos'!O94+'[1]9 pr._įstaigų pajamos'!O116+'[1]11 pr._apyvartinės lėšos'!O57+'[1]11 pr._apyvartinės lėšos'!O110+'[1]11 pr._apyvartinės lėšos'!O118</f>
        <v>0</v>
      </c>
    </row>
    <row r="69" spans="1:14" s="37" customFormat="1" ht="15" customHeight="1" x14ac:dyDescent="0.25">
      <c r="A69" s="5" t="s">
        <v>166</v>
      </c>
      <c r="B69" s="35" t="s">
        <v>168</v>
      </c>
      <c r="C69" s="16">
        <f t="shared" si="3"/>
        <v>535.59999999999991</v>
      </c>
      <c r="D69" s="16">
        <f>'[1]4 pr._savarankiškos f-jos'!E186+'[1]6 pr._mokinio krepšelis'!E51+'[1]7 pr._kita dotacija'!E239+'[1]9 pr._įstaigų pajamos'!E95</f>
        <v>535.59999999999991</v>
      </c>
      <c r="E69" s="16">
        <f>'[1]4 pr._savarankiškos f-jos'!F186+'[1]6 pr._mokinio krepšelis'!F51+'[1]7 pr._kita dotacija'!F239+'[1]9 pr._įstaigų pajamos'!F95</f>
        <v>350.6</v>
      </c>
      <c r="F69" s="16">
        <f>'[1]4 pr._savarankiškos f-jos'!G186+'[1]6 pr._mokinio krepšelis'!G51+'[1]7 pr._kita dotacija'!G239+'[1]9 pr._įstaigų pajamos'!G95</f>
        <v>0</v>
      </c>
      <c r="G69" s="10">
        <f t="shared" si="0"/>
        <v>87</v>
      </c>
      <c r="H69" s="10">
        <f>'[1]4 pr._savarankiškos f-jos'!I186+'[1]6 pr._mokinio krepšelis'!I51+'[1]7 pr._kita dotacija'!I239+'[1]9 pr._įstaigų pajamos'!I95</f>
        <v>87</v>
      </c>
      <c r="I69" s="10">
        <f>'[1]4 pr._savarankiškos f-jos'!J186+'[1]6 pr._mokinio krepšelis'!J51+'[1]7 pr._kita dotacija'!J239+'[1]9 pr._įstaigų pajamos'!J95</f>
        <v>66.3</v>
      </c>
      <c r="J69" s="10">
        <f>'[1]4 pr._savarankiškos f-jos'!K186+'[1]6 pr._mokinio krepšelis'!K51+'[1]7 pr._kita dotacija'!K239+'[1]9 pr._įstaigų pajamos'!K95</f>
        <v>0</v>
      </c>
      <c r="K69" s="85">
        <f t="shared" si="1"/>
        <v>622.6</v>
      </c>
      <c r="L69" s="85">
        <f>'[1]4 pr._savarankiškos f-jos'!M186+'[1]6 pr._mokinio krepšelis'!M51+'[1]7 pr._kita dotacija'!M239+'[1]9 pr._įstaigų pajamos'!M95</f>
        <v>622.6</v>
      </c>
      <c r="M69" s="85">
        <f>'[1]4 pr._savarankiškos f-jos'!N186+'[1]6 pr._mokinio krepšelis'!N51+'[1]7 pr._kita dotacija'!N239+'[1]9 pr._įstaigų pajamos'!N95</f>
        <v>416.90000000000003</v>
      </c>
      <c r="N69" s="85">
        <f>'[1]4 pr._savarankiškos f-jos'!O186+'[1]6 pr._mokinio krepšelis'!O51+'[1]7 pr._kita dotacija'!O239+'[1]9 pr._įstaigų pajamos'!O95</f>
        <v>0</v>
      </c>
    </row>
    <row r="70" spans="1:14" ht="15" customHeight="1" x14ac:dyDescent="0.25">
      <c r="A70" s="5" t="s">
        <v>116</v>
      </c>
      <c r="B70" s="29" t="s">
        <v>27</v>
      </c>
      <c r="C70" s="16">
        <f t="shared" si="3"/>
        <v>247.8</v>
      </c>
      <c r="D70" s="16">
        <f>'[1]4 pr._savarankiškos f-jos'!E199+'[1]9 pr._įstaigų pajamos'!E102+'[1]7 pr._kita dotacija'!E270+'[1]11 pr._apyvartinės lėšos'!E60</f>
        <v>247.5</v>
      </c>
      <c r="E70" s="16">
        <f>'[1]4 pr._savarankiškos f-jos'!F199+'[1]9 pr._įstaigų pajamos'!F102+'[1]7 pr._kita dotacija'!F270+'[1]11 pr._apyvartinės lėšos'!F60</f>
        <v>158.5</v>
      </c>
      <c r="F70" s="16">
        <f>'[1]4 pr._savarankiškos f-jos'!G199+'[1]9 pr._įstaigų pajamos'!G102+'[1]7 pr._kita dotacija'!G270+'[1]11 pr._apyvartinės lėšos'!G60</f>
        <v>0.3</v>
      </c>
      <c r="G70" s="10">
        <f t="shared" si="0"/>
        <v>17</v>
      </c>
      <c r="H70" s="10">
        <f>'[1]4 pr._savarankiškos f-jos'!I199+'[1]9 pr._įstaigų pajamos'!I102+'[1]7 pr._kita dotacija'!I270+'[1]11 pr._apyvartinės lėšos'!I60</f>
        <v>17.3</v>
      </c>
      <c r="I70" s="10">
        <f>'[1]4 pr._savarankiškos f-jos'!J199+'[1]9 pr._įstaigų pajamos'!J102+'[1]7 pr._kita dotacija'!J270+'[1]11 pr._apyvartinės lėšos'!J60</f>
        <v>0</v>
      </c>
      <c r="J70" s="10">
        <f>'[1]4 pr._savarankiškos f-jos'!K199+'[1]9 pr._įstaigų pajamos'!K102+'[1]7 pr._kita dotacija'!K270+'[1]11 pr._apyvartinės lėšos'!K60</f>
        <v>-0.3</v>
      </c>
      <c r="K70" s="85">
        <f t="shared" si="1"/>
        <v>264.8</v>
      </c>
      <c r="L70" s="85">
        <f>'[1]4 pr._savarankiškos f-jos'!M199+'[1]9 pr._įstaigų pajamos'!M102+'[1]7 pr._kita dotacija'!M270+'[1]11 pr._apyvartinės lėšos'!M60</f>
        <v>264.8</v>
      </c>
      <c r="M70" s="85">
        <f>'[1]4 pr._savarankiškos f-jos'!N199+'[1]9 pr._įstaigų pajamos'!N102+'[1]7 pr._kita dotacija'!N270+'[1]11 pr._apyvartinės lėšos'!N60</f>
        <v>158.5</v>
      </c>
      <c r="N70" s="85">
        <f>'[1]4 pr._savarankiškos f-jos'!O199+'[1]9 pr._įstaigų pajamos'!O102+'[1]7 pr._kita dotacija'!O270+'[1]11 pr._apyvartinės lėšos'!O60</f>
        <v>0</v>
      </c>
    </row>
    <row r="71" spans="1:14" ht="15" customHeight="1" x14ac:dyDescent="0.25">
      <c r="A71" s="5" t="s">
        <v>117</v>
      </c>
      <c r="B71" s="29" t="s">
        <v>57</v>
      </c>
      <c r="C71" s="16">
        <f t="shared" si="3"/>
        <v>71.900000000000006</v>
      </c>
      <c r="D71" s="16">
        <f>'[1]4 pr._savarankiškos f-jos'!E200+'[1]9 pr._įstaigų pajamos'!E103+'[1]7 pr._kita dotacija'!E274+'[1]11 pr._apyvartinės lėšos'!E61+'[1]11 pr._apyvartinės lėšos'!E113</f>
        <v>71.900000000000006</v>
      </c>
      <c r="E71" s="16">
        <f>'[1]4 pr._savarankiškos f-jos'!F200+'[1]9 pr._įstaigų pajamos'!F103+'[1]7 pr._kita dotacija'!F274+'[1]11 pr._apyvartinės lėšos'!F61+'[1]11 pr._apyvartinės lėšos'!F113</f>
        <v>49.5</v>
      </c>
      <c r="F71" s="16">
        <f>'[1]4 pr._savarankiškos f-jos'!G200+'[1]9 pr._įstaigų pajamos'!G103+'[1]7 pr._kita dotacija'!G274+'[1]11 pr._apyvartinės lėšos'!G61+'[1]11 pr._apyvartinės lėšos'!G113</f>
        <v>0</v>
      </c>
      <c r="G71" s="10">
        <f t="shared" si="0"/>
        <v>0</v>
      </c>
      <c r="H71" s="10">
        <f>'[1]4 pr._savarankiškos f-jos'!I200+'[1]9 pr._įstaigų pajamos'!I103+'[1]7 pr._kita dotacija'!I274+'[1]11 pr._apyvartinės lėšos'!I61+'[1]11 pr._apyvartinės lėšos'!I113</f>
        <v>0</v>
      </c>
      <c r="I71" s="10">
        <f>'[1]4 pr._savarankiškos f-jos'!J200+'[1]9 pr._įstaigų pajamos'!J103+'[1]7 pr._kita dotacija'!J274+'[1]11 pr._apyvartinės lėšos'!J61+'[1]11 pr._apyvartinės lėšos'!J113</f>
        <v>0</v>
      </c>
      <c r="J71" s="10">
        <f>'[1]4 pr._savarankiškos f-jos'!K200+'[1]9 pr._įstaigų pajamos'!K103+'[1]7 pr._kita dotacija'!K274+'[1]11 pr._apyvartinės lėšos'!K61+'[1]11 pr._apyvartinės lėšos'!K113</f>
        <v>0</v>
      </c>
      <c r="K71" s="85">
        <f t="shared" si="1"/>
        <v>71.900000000000006</v>
      </c>
      <c r="L71" s="85">
        <f>'[1]4 pr._savarankiškos f-jos'!M200+'[1]9 pr._įstaigų pajamos'!M103+'[1]7 pr._kita dotacija'!M274+'[1]11 pr._apyvartinės lėšos'!M61+'[1]11 pr._apyvartinės lėšos'!M113</f>
        <v>71.900000000000006</v>
      </c>
      <c r="M71" s="85">
        <f>'[1]4 pr._savarankiškos f-jos'!N200+'[1]9 pr._įstaigų pajamos'!N103+'[1]7 pr._kita dotacija'!N274+'[1]11 pr._apyvartinės lėšos'!N61+'[1]11 pr._apyvartinės lėšos'!N113</f>
        <v>49.5</v>
      </c>
      <c r="N71" s="85">
        <f>'[1]4 pr._savarankiškos f-jos'!O200+'[1]9 pr._įstaigų pajamos'!O103+'[1]7 pr._kita dotacija'!O274+'[1]11 pr._apyvartinės lėšos'!O61+'[1]11 pr._apyvartinės lėšos'!O113</f>
        <v>0</v>
      </c>
    </row>
    <row r="72" spans="1:14" ht="15" customHeight="1" x14ac:dyDescent="0.25">
      <c r="A72" s="13" t="s">
        <v>118</v>
      </c>
      <c r="B72" s="29" t="s">
        <v>58</v>
      </c>
      <c r="C72" s="16">
        <f t="shared" si="3"/>
        <v>52.3</v>
      </c>
      <c r="D72" s="16">
        <f>'[1]4 pr._savarankiškos f-jos'!E201+'[1]9 pr._įstaigų pajamos'!E104+'[1]7 pr._kita dotacija'!E278+'[1]11 pr._apyvartinės lėšos'!E62</f>
        <v>52.3</v>
      </c>
      <c r="E72" s="16">
        <f>'[1]4 pr._savarankiškos f-jos'!F201+'[1]9 pr._įstaigų pajamos'!F104+'[1]7 pr._kita dotacija'!F278+'[1]11 pr._apyvartinės lėšos'!F62</f>
        <v>33.699999999999996</v>
      </c>
      <c r="F72" s="16">
        <f>'[1]4 pr._savarankiškos f-jos'!G201+'[1]9 pr._įstaigų pajamos'!G104+'[1]7 pr._kita dotacija'!G278+'[1]11 pr._apyvartinės lėšos'!G62</f>
        <v>0</v>
      </c>
      <c r="G72" s="10">
        <f t="shared" si="0"/>
        <v>0</v>
      </c>
      <c r="H72" s="10">
        <f>'[1]4 pr._savarankiškos f-jos'!I201+'[1]9 pr._įstaigų pajamos'!I104+'[1]7 pr._kita dotacija'!I278+'[1]11 pr._apyvartinės lėšos'!I62</f>
        <v>0</v>
      </c>
      <c r="I72" s="10">
        <f>'[1]4 pr._savarankiškos f-jos'!J201+'[1]9 pr._įstaigų pajamos'!J104+'[1]7 pr._kita dotacija'!J278+'[1]11 pr._apyvartinės lėšos'!J62</f>
        <v>0</v>
      </c>
      <c r="J72" s="10">
        <f>'[1]4 pr._savarankiškos f-jos'!K201+'[1]9 pr._įstaigų pajamos'!K104+'[1]7 pr._kita dotacija'!K278+'[1]11 pr._apyvartinės lėšos'!K62</f>
        <v>0</v>
      </c>
      <c r="K72" s="85">
        <f t="shared" si="1"/>
        <v>52.3</v>
      </c>
      <c r="L72" s="85">
        <f>'[1]4 pr._savarankiškos f-jos'!M201+'[1]9 pr._įstaigų pajamos'!M104+'[1]7 pr._kita dotacija'!M278+'[1]11 pr._apyvartinės lėšos'!M62</f>
        <v>52.3</v>
      </c>
      <c r="M72" s="85">
        <f>'[1]4 pr._savarankiškos f-jos'!N201+'[1]9 pr._įstaigų pajamos'!N104+'[1]7 pr._kita dotacija'!N278+'[1]11 pr._apyvartinės lėšos'!N62</f>
        <v>33.699999999999996</v>
      </c>
      <c r="N72" s="85">
        <f>'[1]4 pr._savarankiškos f-jos'!O201+'[1]9 pr._įstaigų pajamos'!O104+'[1]7 pr._kita dotacija'!O278+'[1]11 pr._apyvartinės lėšos'!O62</f>
        <v>0</v>
      </c>
    </row>
    <row r="73" spans="1:14" ht="15" customHeight="1" x14ac:dyDescent="0.25">
      <c r="A73" s="40" t="s">
        <v>119</v>
      </c>
      <c r="B73" s="29" t="s">
        <v>394</v>
      </c>
      <c r="C73" s="16">
        <f t="shared" si="3"/>
        <v>35.099999999999994</v>
      </c>
      <c r="D73" s="16">
        <f>'[1]4 pr._savarankiškos f-jos'!E202+'[1]9 pr._įstaigų pajamos'!E105+'[1]7 pr._kita dotacija'!E282+'[1]11 pr._apyvartinės lėšos'!E63</f>
        <v>35.099999999999994</v>
      </c>
      <c r="E73" s="16">
        <f>'[1]4 pr._savarankiškos f-jos'!F202+'[1]9 pr._įstaigų pajamos'!F105+'[1]7 pr._kita dotacija'!F282+'[1]11 pr._apyvartinės lėšos'!F63</f>
        <v>25</v>
      </c>
      <c r="F73" s="16">
        <f>'[1]4 pr._savarankiškos f-jos'!G202+'[1]9 pr._įstaigų pajamos'!G105+'[1]7 pr._kita dotacija'!G282+'[1]11 pr._apyvartinės lėšos'!G63</f>
        <v>0</v>
      </c>
      <c r="G73" s="10">
        <f t="shared" si="0"/>
        <v>0</v>
      </c>
      <c r="H73" s="10">
        <f>'[1]4 pr._savarankiškos f-jos'!I202+'[1]9 pr._įstaigų pajamos'!I105+'[1]7 pr._kita dotacija'!I282+'[1]11 pr._apyvartinės lėšos'!I63</f>
        <v>0</v>
      </c>
      <c r="I73" s="10">
        <f>'[1]4 pr._savarankiškos f-jos'!J202+'[1]9 pr._įstaigų pajamos'!J105+'[1]7 pr._kita dotacija'!J282+'[1]11 pr._apyvartinės lėšos'!J63</f>
        <v>0</v>
      </c>
      <c r="J73" s="10">
        <f>'[1]4 pr._savarankiškos f-jos'!K202+'[1]9 pr._įstaigų pajamos'!K105+'[1]7 pr._kita dotacija'!K282+'[1]11 pr._apyvartinės lėšos'!K63</f>
        <v>0</v>
      </c>
      <c r="K73" s="85">
        <f t="shared" si="1"/>
        <v>35.099999999999994</v>
      </c>
      <c r="L73" s="85">
        <f>'[1]4 pr._savarankiškos f-jos'!M202+'[1]9 pr._įstaigų pajamos'!M105+'[1]7 pr._kita dotacija'!M282+'[1]11 pr._apyvartinės lėšos'!M63</f>
        <v>35.099999999999994</v>
      </c>
      <c r="M73" s="85">
        <f>'[1]4 pr._savarankiškos f-jos'!N202+'[1]9 pr._įstaigų pajamos'!N105+'[1]7 pr._kita dotacija'!N282+'[1]11 pr._apyvartinės lėšos'!N63</f>
        <v>25</v>
      </c>
      <c r="N73" s="85">
        <f>'[1]4 pr._savarankiškos f-jos'!O202+'[1]9 pr._įstaigų pajamos'!O105+'[1]7 pr._kita dotacija'!O282+'[1]11 pr._apyvartinės lėšos'!O63</f>
        <v>0</v>
      </c>
    </row>
    <row r="74" spans="1:14" ht="15" customHeight="1" x14ac:dyDescent="0.25">
      <c r="A74" s="32" t="s">
        <v>120</v>
      </c>
      <c r="B74" s="29" t="s">
        <v>396</v>
      </c>
      <c r="C74" s="16">
        <f t="shared" si="3"/>
        <v>77.100000000000009</v>
      </c>
      <c r="D74" s="16">
        <f>'[1]4 pr._savarankiškos f-jos'!E203+'[1]9 pr._įstaigų pajamos'!E106+'[1]7 pr._kita dotacija'!E286+'[1]11 pr._apyvartinės lėšos'!E64</f>
        <v>77.100000000000009</v>
      </c>
      <c r="E74" s="16">
        <f>'[1]4 pr._savarankiškos f-jos'!F203+'[1]9 pr._įstaigų pajamos'!F106+'[1]7 pr._kita dotacija'!F286+'[1]11 pr._apyvartinės lėšos'!F64</f>
        <v>52.5</v>
      </c>
      <c r="F74" s="16">
        <f>'[1]4 pr._savarankiškos f-jos'!G203+'[1]9 pr._įstaigų pajamos'!G106+'[1]7 pr._kita dotacija'!G286+'[1]11 pr._apyvartinės lėšos'!G64</f>
        <v>0</v>
      </c>
      <c r="G74" s="10">
        <f t="shared" si="0"/>
        <v>0.7</v>
      </c>
      <c r="H74" s="10">
        <f>'[1]4 pr._savarankiškos f-jos'!I203+'[1]9 pr._įstaigų pajamos'!I106+'[1]7 pr._kita dotacija'!I286+'[1]11 pr._apyvartinės lėšos'!I64</f>
        <v>0.7</v>
      </c>
      <c r="I74" s="10">
        <f>'[1]4 pr._savarankiškos f-jos'!J203+'[1]9 pr._įstaigų pajamos'!J106+'[1]7 pr._kita dotacija'!J286+'[1]11 pr._apyvartinės lėšos'!J64</f>
        <v>0</v>
      </c>
      <c r="J74" s="10">
        <f>'[1]4 pr._savarankiškos f-jos'!K203+'[1]9 pr._įstaigų pajamos'!K106+'[1]7 pr._kita dotacija'!K286+'[1]11 pr._apyvartinės lėšos'!K64</f>
        <v>0</v>
      </c>
      <c r="K74" s="85">
        <f t="shared" si="1"/>
        <v>77.800000000000011</v>
      </c>
      <c r="L74" s="85">
        <f>'[1]4 pr._savarankiškos f-jos'!M203+'[1]9 pr._įstaigų pajamos'!M106+'[1]7 pr._kita dotacija'!M286+'[1]11 pr._apyvartinės lėšos'!M64</f>
        <v>77.800000000000011</v>
      </c>
      <c r="M74" s="85">
        <f>'[1]4 pr._savarankiškos f-jos'!N203+'[1]9 pr._įstaigų pajamos'!N106+'[1]7 pr._kita dotacija'!N286+'[1]11 pr._apyvartinės lėšos'!N64</f>
        <v>52.5</v>
      </c>
      <c r="N74" s="85">
        <f>'[1]4 pr._savarankiškos f-jos'!O203+'[1]9 pr._įstaigų pajamos'!O106+'[1]7 pr._kita dotacija'!O286+'[1]11 pr._apyvartinės lėšos'!O64</f>
        <v>0</v>
      </c>
    </row>
    <row r="75" spans="1:14" ht="15" customHeight="1" x14ac:dyDescent="0.25">
      <c r="A75" s="32" t="s">
        <v>162</v>
      </c>
      <c r="B75" s="29" t="s">
        <v>67</v>
      </c>
      <c r="C75" s="16">
        <f t="shared" si="3"/>
        <v>40.4</v>
      </c>
      <c r="D75" s="16">
        <f>'[1]4 pr._savarankiškos f-jos'!E204+'[1]9 pr._įstaigų pajamos'!E107+'[1]7 pr._kita dotacija'!E290+'[1]11 pr._apyvartinės lėšos'!E65</f>
        <v>40.4</v>
      </c>
      <c r="E75" s="16">
        <f>'[1]4 pr._savarankiškos f-jos'!F204+'[1]9 pr._įstaigų pajamos'!F107+'[1]7 pr._kita dotacija'!F290+'[1]11 pr._apyvartinės lėšos'!F65</f>
        <v>28</v>
      </c>
      <c r="F75" s="16">
        <f>'[1]4 pr._savarankiškos f-jos'!G204+'[1]9 pr._įstaigų pajamos'!G107+'[1]7 pr._kita dotacija'!G290+'[1]11 pr._apyvartinės lėšos'!G65</f>
        <v>0</v>
      </c>
      <c r="G75" s="10">
        <f t="shared" si="0"/>
        <v>0</v>
      </c>
      <c r="H75" s="10">
        <f>'[1]4 pr._savarankiškos f-jos'!I204+'[1]9 pr._įstaigų pajamos'!I107+'[1]7 pr._kita dotacija'!I290+'[1]11 pr._apyvartinės lėšos'!I65</f>
        <v>0</v>
      </c>
      <c r="I75" s="10">
        <f>'[1]4 pr._savarankiškos f-jos'!J204+'[1]9 pr._įstaigų pajamos'!J107+'[1]7 pr._kita dotacija'!J290+'[1]11 pr._apyvartinės lėšos'!J65</f>
        <v>0</v>
      </c>
      <c r="J75" s="10">
        <f>'[1]4 pr._savarankiškos f-jos'!K204+'[1]9 pr._įstaigų pajamos'!K107+'[1]7 pr._kita dotacija'!K290+'[1]11 pr._apyvartinės lėšos'!K65</f>
        <v>0</v>
      </c>
      <c r="K75" s="85">
        <f t="shared" si="1"/>
        <v>40.4</v>
      </c>
      <c r="L75" s="85">
        <f>'[1]4 pr._savarankiškos f-jos'!M204+'[1]9 pr._įstaigų pajamos'!M107+'[1]7 pr._kita dotacija'!M290+'[1]11 pr._apyvartinės lėšos'!M65</f>
        <v>40.4</v>
      </c>
      <c r="M75" s="85">
        <f>'[1]4 pr._savarankiškos f-jos'!N204+'[1]9 pr._įstaigų pajamos'!N107+'[1]7 pr._kita dotacija'!N290+'[1]11 pr._apyvartinės lėšos'!N65</f>
        <v>28</v>
      </c>
      <c r="N75" s="85">
        <f>'[1]4 pr._savarankiškos f-jos'!O204+'[1]9 pr._įstaigų pajamos'!O107+'[1]7 pr._kita dotacija'!O290+'[1]11 pr._apyvartinės lėšos'!O65</f>
        <v>0</v>
      </c>
    </row>
    <row r="76" spans="1:14" ht="15" customHeight="1" x14ac:dyDescent="0.25">
      <c r="A76" s="32" t="s">
        <v>121</v>
      </c>
      <c r="B76" s="29" t="s">
        <v>154</v>
      </c>
      <c r="C76" s="16">
        <f t="shared" si="3"/>
        <v>34.4</v>
      </c>
      <c r="D76" s="16">
        <f>'[1]4 pr._savarankiškos f-jos'!E205+'[1]9 pr._įstaigų pajamos'!E108+'[1]7 pr._kita dotacija'!E294</f>
        <v>34.4</v>
      </c>
      <c r="E76" s="16">
        <f>'[1]4 pr._savarankiškos f-jos'!F205+'[1]9 pr._įstaigų pajamos'!F108+'[1]7 pr._kita dotacija'!F294</f>
        <v>22.1</v>
      </c>
      <c r="F76" s="16">
        <f>'[1]4 pr._savarankiškos f-jos'!G205+'[1]9 pr._įstaigų pajamos'!G108+'[1]7 pr._kita dotacija'!G294</f>
        <v>0</v>
      </c>
      <c r="G76" s="10">
        <f t="shared" si="0"/>
        <v>0</v>
      </c>
      <c r="H76" s="10">
        <f>'[1]4 pr._savarankiškos f-jos'!I205+'[1]9 pr._įstaigų pajamos'!I108+'[1]7 pr._kita dotacija'!I294</f>
        <v>0</v>
      </c>
      <c r="I76" s="10">
        <f>'[1]4 pr._savarankiškos f-jos'!J205+'[1]9 pr._įstaigų pajamos'!J108+'[1]7 pr._kita dotacija'!J294</f>
        <v>0</v>
      </c>
      <c r="J76" s="10">
        <f>'[1]4 pr._savarankiškos f-jos'!K205+'[1]9 pr._įstaigų pajamos'!K108+'[1]7 pr._kita dotacija'!K294</f>
        <v>0</v>
      </c>
      <c r="K76" s="85">
        <f t="shared" si="1"/>
        <v>34.4</v>
      </c>
      <c r="L76" s="85">
        <f>'[1]4 pr._savarankiškos f-jos'!M205+'[1]9 pr._įstaigų pajamos'!M108+'[1]7 pr._kita dotacija'!M294</f>
        <v>34.4</v>
      </c>
      <c r="M76" s="85">
        <f>'[1]4 pr._savarankiškos f-jos'!N205+'[1]9 pr._įstaigų pajamos'!N108+'[1]7 pr._kita dotacija'!N294</f>
        <v>22.1</v>
      </c>
      <c r="N76" s="85">
        <f>'[1]4 pr._savarankiškos f-jos'!O205+'[1]9 pr._įstaigų pajamos'!O108+'[1]7 pr._kita dotacija'!O294</f>
        <v>0</v>
      </c>
    </row>
    <row r="77" spans="1:14" ht="15" customHeight="1" x14ac:dyDescent="0.25">
      <c r="A77" s="32" t="s">
        <v>122</v>
      </c>
      <c r="B77" s="29" t="s">
        <v>28</v>
      </c>
      <c r="C77" s="16">
        <f t="shared" si="3"/>
        <v>484.90000000000003</v>
      </c>
      <c r="D77" s="16">
        <f>'[1]4 pr._savarankiškos f-jos'!E206+'[1]9 pr._įstaigų pajamos'!E109+'[1]7 pr._kita dotacija'!E298+'[1]10 pr._skolintos lėšos'!E48+'[1]11 pr._apyvartinės lėšos'!E66</f>
        <v>484.90000000000003</v>
      </c>
      <c r="E77" s="16">
        <f>'[1]4 pr._savarankiškos f-jos'!F206+'[1]9 pr._įstaigų pajamos'!F109+'[1]7 pr._kita dotacija'!F298+'[1]10 pr._skolintos lėšos'!F48+'[1]11 pr._apyvartinės lėšos'!F66</f>
        <v>322</v>
      </c>
      <c r="F77" s="16">
        <f>'[1]4 pr._savarankiškos f-jos'!G206+'[1]9 pr._įstaigų pajamos'!G109+'[1]7 pr._kita dotacija'!G298+'[1]10 pr._skolintos lėšos'!G48+'[1]11 pr._apyvartinės lėšos'!G66</f>
        <v>0</v>
      </c>
      <c r="G77" s="10">
        <f t="shared" si="0"/>
        <v>0</v>
      </c>
      <c r="H77" s="10">
        <f>'[1]4 pr._savarankiškos f-jos'!I206+'[1]9 pr._įstaigų pajamos'!I109+'[1]7 pr._kita dotacija'!I298+'[1]10 pr._skolintos lėšos'!I48+'[1]11 pr._apyvartinės lėšos'!I66</f>
        <v>0</v>
      </c>
      <c r="I77" s="10">
        <f>'[1]4 pr._savarankiškos f-jos'!J206+'[1]9 pr._įstaigų pajamos'!J109+'[1]7 pr._kita dotacija'!J298+'[1]10 pr._skolintos lėšos'!J48+'[1]11 pr._apyvartinės lėšos'!J66</f>
        <v>0</v>
      </c>
      <c r="J77" s="10">
        <f>'[1]4 pr._savarankiškos f-jos'!K206+'[1]9 pr._įstaigų pajamos'!K109+'[1]7 pr._kita dotacija'!K298+'[1]10 pr._skolintos lėšos'!K48+'[1]11 pr._apyvartinės lėšos'!K66</f>
        <v>0</v>
      </c>
      <c r="K77" s="85">
        <f t="shared" si="1"/>
        <v>484.90000000000003</v>
      </c>
      <c r="L77" s="85">
        <f>'[1]4 pr._savarankiškos f-jos'!M206+'[1]9 pr._įstaigų pajamos'!M109+'[1]7 pr._kita dotacija'!M298+'[1]10 pr._skolintos lėšos'!M48+'[1]11 pr._apyvartinės lėšos'!M66</f>
        <v>484.90000000000003</v>
      </c>
      <c r="M77" s="85">
        <f>'[1]4 pr._savarankiškos f-jos'!N206+'[1]9 pr._įstaigų pajamos'!N109+'[1]7 pr._kita dotacija'!N298+'[1]10 pr._skolintos lėšos'!N48+'[1]11 pr._apyvartinės lėšos'!N66</f>
        <v>322</v>
      </c>
      <c r="N77" s="85">
        <f>'[1]4 pr._savarankiškos f-jos'!O206+'[1]9 pr._įstaigų pajamos'!O109+'[1]7 pr._kita dotacija'!O298+'[1]10 pr._skolintos lėšos'!O48+'[1]11 pr._apyvartinės lėšos'!O66</f>
        <v>0</v>
      </c>
    </row>
    <row r="78" spans="1:14" ht="15" customHeight="1" x14ac:dyDescent="0.25">
      <c r="A78" s="32" t="s">
        <v>123</v>
      </c>
      <c r="B78" s="12" t="s">
        <v>29</v>
      </c>
      <c r="C78" s="16">
        <f t="shared" si="3"/>
        <v>146.19999999999999</v>
      </c>
      <c r="D78" s="16">
        <f>'[1]4 pr._savarankiškos f-jos'!E207+'[1]9 pr._įstaigų pajamos'!E110+'[1]7 pr._kita dotacija'!E302+'[1]11 pr._apyvartinės lėšos'!E67</f>
        <v>146.19999999999999</v>
      </c>
      <c r="E78" s="16">
        <f>'[1]4 pr._savarankiškos f-jos'!F207+'[1]9 pr._įstaigų pajamos'!F110+'[1]7 pr._kita dotacija'!F302+'[1]11 pr._apyvartinės lėšos'!F67</f>
        <v>94.1</v>
      </c>
      <c r="F78" s="16">
        <f>'[1]4 pr._savarankiškos f-jos'!G207+'[1]9 pr._įstaigų pajamos'!G110+'[1]7 pr._kita dotacija'!G302+'[1]11 pr._apyvartinės lėšos'!G67</f>
        <v>0</v>
      </c>
      <c r="G78" s="10">
        <f t="shared" si="0"/>
        <v>0</v>
      </c>
      <c r="H78" s="10">
        <f>'[1]4 pr._savarankiškos f-jos'!I207+'[1]9 pr._įstaigų pajamos'!I110+'[1]7 pr._kita dotacija'!I302+'[1]11 pr._apyvartinės lėšos'!I67</f>
        <v>0</v>
      </c>
      <c r="I78" s="10">
        <f>'[1]4 pr._savarankiškos f-jos'!J207+'[1]9 pr._įstaigų pajamos'!J110+'[1]7 pr._kita dotacija'!J302+'[1]11 pr._apyvartinės lėšos'!J67</f>
        <v>0</v>
      </c>
      <c r="J78" s="10">
        <f>'[1]4 pr._savarankiškos f-jos'!K207+'[1]9 pr._įstaigų pajamos'!K110+'[1]7 pr._kita dotacija'!K302+'[1]11 pr._apyvartinės lėšos'!K67</f>
        <v>0</v>
      </c>
      <c r="K78" s="85">
        <f t="shared" si="1"/>
        <v>146.19999999999999</v>
      </c>
      <c r="L78" s="85">
        <f>'[1]4 pr._savarankiškos f-jos'!M207+'[1]9 pr._įstaigų pajamos'!M110+'[1]7 pr._kita dotacija'!M302+'[1]11 pr._apyvartinės lėšos'!M67</f>
        <v>146.19999999999999</v>
      </c>
      <c r="M78" s="85">
        <f>'[1]4 pr._savarankiškos f-jos'!N207+'[1]9 pr._įstaigų pajamos'!N110+'[1]7 pr._kita dotacija'!N302+'[1]11 pr._apyvartinės lėšos'!N67</f>
        <v>94.1</v>
      </c>
      <c r="N78" s="85">
        <f>'[1]4 pr._savarankiškos f-jos'!O207+'[1]9 pr._įstaigų pajamos'!O110+'[1]7 pr._kita dotacija'!O302+'[1]11 pr._apyvartinės lėšos'!O67</f>
        <v>0</v>
      </c>
    </row>
    <row r="79" spans="1:14" ht="15" customHeight="1" x14ac:dyDescent="0.25">
      <c r="A79" s="32" t="s">
        <v>124</v>
      </c>
      <c r="B79" s="85" t="s">
        <v>64</v>
      </c>
      <c r="C79" s="16">
        <f t="shared" si="3"/>
        <v>379.00000000000006</v>
      </c>
      <c r="D79" s="16">
        <f>'[1]4 pr._savarankiškos f-jos'!E208+'[1]6 pr._mokinio krepšelis'!E52+'[1]9 pr._įstaigų pajamos'!E111+'[1]7 pr._kita dotacija'!E306+'[1]11 pr._apyvartinės lėšos'!E68</f>
        <v>379.00000000000006</v>
      </c>
      <c r="E79" s="16">
        <f>'[1]4 pr._savarankiškos f-jos'!F208+'[1]6 pr._mokinio krepšelis'!F52+'[1]9 pr._įstaigų pajamos'!F111+'[1]7 pr._kita dotacija'!F306+'[1]11 pr._apyvartinės lėšos'!F68</f>
        <v>243.6</v>
      </c>
      <c r="F79" s="16">
        <f>'[1]4 pr._savarankiškos f-jos'!G208+'[1]6 pr._mokinio krepšelis'!G52+'[1]9 pr._įstaigų pajamos'!G111+'[1]7 pr._kita dotacija'!G306+'[1]11 pr._apyvartinės lėšos'!G68</f>
        <v>0</v>
      </c>
      <c r="G79" s="10">
        <f t="shared" si="0"/>
        <v>0</v>
      </c>
      <c r="H79" s="10">
        <f>'[1]4 pr._savarankiškos f-jos'!I208+'[1]6 pr._mokinio krepšelis'!I52+'[1]9 pr._įstaigų pajamos'!I111+'[1]7 pr._kita dotacija'!I306+'[1]11 pr._apyvartinės lėšos'!I68</f>
        <v>0</v>
      </c>
      <c r="I79" s="10">
        <f>'[1]4 pr._savarankiškos f-jos'!J208+'[1]6 pr._mokinio krepšelis'!J52+'[1]9 pr._įstaigų pajamos'!J111+'[1]7 pr._kita dotacija'!J306+'[1]11 pr._apyvartinės lėšos'!J68</f>
        <v>0</v>
      </c>
      <c r="J79" s="10">
        <f>'[1]4 pr._savarankiškos f-jos'!K208+'[1]6 pr._mokinio krepšelis'!K52+'[1]9 pr._įstaigų pajamos'!K111+'[1]7 pr._kita dotacija'!K306+'[1]11 pr._apyvartinės lėšos'!K68</f>
        <v>0</v>
      </c>
      <c r="K79" s="85">
        <f t="shared" si="1"/>
        <v>379.00000000000006</v>
      </c>
      <c r="L79" s="85">
        <f>'[1]4 pr._savarankiškos f-jos'!M208+'[1]6 pr._mokinio krepšelis'!M52+'[1]9 pr._įstaigų pajamos'!M111+'[1]7 pr._kita dotacija'!M306+'[1]11 pr._apyvartinės lėšos'!M68</f>
        <v>379.00000000000006</v>
      </c>
      <c r="M79" s="85">
        <f>'[1]4 pr._savarankiškos f-jos'!N208+'[1]6 pr._mokinio krepšelis'!N52+'[1]9 pr._įstaigų pajamos'!N111+'[1]7 pr._kita dotacija'!N306+'[1]11 pr._apyvartinės lėšos'!N68</f>
        <v>243.6</v>
      </c>
      <c r="N79" s="85">
        <f>'[1]4 pr._savarankiškos f-jos'!O208+'[1]6 pr._mokinio krepšelis'!O52+'[1]9 pr._įstaigų pajamos'!O111+'[1]7 pr._kita dotacija'!O306+'[1]11 pr._apyvartinės lėšos'!O68</f>
        <v>0</v>
      </c>
    </row>
    <row r="80" spans="1:14" ht="15" customHeight="1" x14ac:dyDescent="0.25">
      <c r="A80" s="32" t="s">
        <v>125</v>
      </c>
      <c r="B80" s="75" t="s">
        <v>52</v>
      </c>
      <c r="C80" s="16">
        <f>D80+F80</f>
        <v>484.1</v>
      </c>
      <c r="D80" s="16">
        <f>'[1]4 pr._savarankiškos f-jos'!E216+'[1]9 pr._įstaigų pajamos'!E114+'[1]7 pr._kita dotacija'!E314+'[1]11 pr._apyvartinės lėšos'!E116+'[1]11 pr._apyvartinės lėšos'!E72</f>
        <v>484.1</v>
      </c>
      <c r="E80" s="16">
        <f>'[1]4 pr._savarankiškos f-jos'!F216+'[1]9 pr._įstaigų pajamos'!F114+'[1]7 pr._kita dotacija'!F314+'[1]11 pr._apyvartinės lėšos'!F116+'[1]11 pr._apyvartinės lėšos'!F72</f>
        <v>259.5</v>
      </c>
      <c r="F80" s="16">
        <f>'[1]4 pr._savarankiškos f-jos'!G216+'[1]9 pr._įstaigų pajamos'!G114+'[1]7 pr._kita dotacija'!G314+'[1]11 pr._apyvartinės lėšos'!G116+'[1]11 pr._apyvartinės lėšos'!G72</f>
        <v>0</v>
      </c>
      <c r="G80" s="10">
        <f t="shared" si="0"/>
        <v>0</v>
      </c>
      <c r="H80" s="10">
        <f>'[1]4 pr._savarankiškos f-jos'!I216+'[1]9 pr._įstaigų pajamos'!I114+'[1]7 pr._kita dotacija'!I314+'[1]11 pr._apyvartinės lėšos'!I116+'[1]11 pr._apyvartinės lėšos'!I72</f>
        <v>0</v>
      </c>
      <c r="I80" s="10">
        <f>'[1]4 pr._savarankiškos f-jos'!J216+'[1]9 pr._įstaigų pajamos'!J114+'[1]7 pr._kita dotacija'!J314+'[1]11 pr._apyvartinės lėšos'!J116+'[1]11 pr._apyvartinės lėšos'!J72</f>
        <v>0</v>
      </c>
      <c r="J80" s="10">
        <f>'[1]4 pr._savarankiškos f-jos'!K216+'[1]9 pr._įstaigų pajamos'!K114+'[1]7 pr._kita dotacija'!K314+'[1]11 pr._apyvartinės lėšos'!K116+'[1]11 pr._apyvartinės lėšos'!K72</f>
        <v>0</v>
      </c>
      <c r="K80" s="85">
        <f t="shared" si="1"/>
        <v>484.1</v>
      </c>
      <c r="L80" s="85">
        <f>'[1]4 pr._savarankiškos f-jos'!M216+'[1]9 pr._įstaigų pajamos'!M114+'[1]7 pr._kita dotacija'!M314+'[1]11 pr._apyvartinės lėšos'!M116+'[1]11 pr._apyvartinės lėšos'!M72</f>
        <v>484.1</v>
      </c>
      <c r="M80" s="85">
        <f>'[1]4 pr._savarankiškos f-jos'!N216+'[1]9 pr._įstaigų pajamos'!N114+'[1]7 pr._kita dotacija'!N314+'[1]11 pr._apyvartinės lėšos'!N116+'[1]11 pr._apyvartinės lėšos'!N72</f>
        <v>259.5</v>
      </c>
      <c r="N80" s="85">
        <f>'[1]4 pr._savarankiškos f-jos'!O216+'[1]9 pr._įstaigų pajamos'!O114+'[1]7 pr._kita dotacija'!O314+'[1]11 pr._apyvartinės lėšos'!O116+'[1]11 pr._apyvartinės lėšos'!O72</f>
        <v>0</v>
      </c>
    </row>
    <row r="81" spans="1:14" ht="15" customHeight="1" x14ac:dyDescent="0.25">
      <c r="A81" s="32" t="s">
        <v>126</v>
      </c>
      <c r="B81" s="29" t="s">
        <v>53</v>
      </c>
      <c r="C81" s="16">
        <f>D81+F81</f>
        <v>705.6</v>
      </c>
      <c r="D81" s="16">
        <f>'[1]4 pr._savarankiškos f-jos'!E217+'[1]5 pr._valstybinės f-jos'!E123+'[1]9 pr._įstaigų pajamos'!E115+'[1]7 pr._kita dotacija'!E316+'[1]11 pr._apyvartinės lėšos'!E73+'[1]11 pr._apyvartinės lėšos'!E117+'[1]11 pr._apyvartinės lėšos'!E137</f>
        <v>705.6</v>
      </c>
      <c r="E81" s="16">
        <f>'[1]4 pr._savarankiškos f-jos'!F217+'[1]5 pr._valstybinės f-jos'!F123+'[1]9 pr._įstaigų pajamos'!F115+'[1]7 pr._kita dotacija'!F316+'[1]11 pr._apyvartinės lėšos'!F73+'[1]11 pr._apyvartinės lėšos'!F117+'[1]11 pr._apyvartinės lėšos'!F137</f>
        <v>496.09999999999991</v>
      </c>
      <c r="F81" s="16">
        <f>'[1]4 pr._savarankiškos f-jos'!G217+'[1]5 pr._valstybinės f-jos'!G123+'[1]9 pr._įstaigų pajamos'!G115+'[1]7 pr._kita dotacija'!G316+'[1]11 pr._apyvartinės lėšos'!G73+'[1]11 pr._apyvartinės lėšos'!G117+'[1]11 pr._apyvartinės lėšos'!G137</f>
        <v>0</v>
      </c>
      <c r="G81" s="10">
        <f t="shared" si="0"/>
        <v>0</v>
      </c>
      <c r="H81" s="10">
        <f>'[1]4 pr._savarankiškos f-jos'!I217+'[1]5 pr._valstybinės f-jos'!I123+'[1]9 pr._įstaigų pajamos'!I115+'[1]7 pr._kita dotacija'!I316+'[1]11 pr._apyvartinės lėšos'!I73+'[1]11 pr._apyvartinės lėšos'!I117+'[1]11 pr._apyvartinės lėšos'!I137</f>
        <v>0</v>
      </c>
      <c r="I81" s="10">
        <f>'[1]4 pr._savarankiškos f-jos'!J217+'[1]5 pr._valstybinės f-jos'!J123+'[1]9 pr._įstaigų pajamos'!J115+'[1]7 pr._kita dotacija'!J316+'[1]11 pr._apyvartinės lėšos'!J73+'[1]11 pr._apyvartinės lėšos'!J117+'[1]11 pr._apyvartinės lėšos'!J137</f>
        <v>0</v>
      </c>
      <c r="J81" s="10">
        <f>'[1]4 pr._savarankiškos f-jos'!K217+'[1]5 pr._valstybinės f-jos'!K123+'[1]9 pr._įstaigų pajamos'!K115+'[1]7 pr._kita dotacija'!K316+'[1]11 pr._apyvartinės lėšos'!K73+'[1]11 pr._apyvartinės lėšos'!K117+'[1]11 pr._apyvartinės lėšos'!K137</f>
        <v>0</v>
      </c>
      <c r="K81" s="85">
        <f t="shared" si="1"/>
        <v>705.6</v>
      </c>
      <c r="L81" s="85">
        <f>'[1]4 pr._savarankiškos f-jos'!M217+'[1]5 pr._valstybinės f-jos'!M123+'[1]9 pr._įstaigų pajamos'!M115+'[1]7 pr._kita dotacija'!M316+'[1]11 pr._apyvartinės lėšos'!M73+'[1]11 pr._apyvartinės lėšos'!M117+'[1]11 pr._apyvartinės lėšos'!M137</f>
        <v>705.6</v>
      </c>
      <c r="M81" s="85">
        <f>'[1]4 pr._savarankiškos f-jos'!N217+'[1]5 pr._valstybinės f-jos'!N123+'[1]9 pr._įstaigų pajamos'!N115+'[1]7 pr._kita dotacija'!N316+'[1]11 pr._apyvartinės lėšos'!N73+'[1]11 pr._apyvartinės lėšos'!N117+'[1]11 pr._apyvartinės lėšos'!N137</f>
        <v>496.09999999999991</v>
      </c>
      <c r="N81" s="85">
        <f>'[1]4 pr._savarankiškos f-jos'!O217+'[1]5 pr._valstybinės f-jos'!O123+'[1]9 pr._įstaigų pajamos'!O115+'[1]7 pr._kita dotacija'!O316+'[1]11 pr._apyvartinės lėšos'!O73+'[1]11 pr._apyvartinės lėšos'!O117+'[1]11 pr._apyvartinės lėšos'!O137</f>
        <v>0</v>
      </c>
    </row>
    <row r="82" spans="1:14" s="37" customFormat="1" ht="15" customHeight="1" x14ac:dyDescent="0.25">
      <c r="A82" s="32" t="s">
        <v>127</v>
      </c>
      <c r="B82" s="12" t="s">
        <v>69</v>
      </c>
      <c r="C82" s="16">
        <f>D82+F82</f>
        <v>621.4</v>
      </c>
      <c r="D82" s="16">
        <f>'[1]4 pr._savarankiškos f-jos'!E219+'[1]7 pr._kita dotacija'!E320+'[1]9 pr._įstaigų pajamos'!E117+'[1]11 pr._apyvartinės lėšos'!E74</f>
        <v>621.4</v>
      </c>
      <c r="E82" s="16">
        <f>'[1]4 pr._savarankiškos f-jos'!F219+'[1]7 pr._kita dotacija'!F320+'[1]9 pr._įstaigų pajamos'!F117+'[1]11 pr._apyvartinės lėšos'!F74</f>
        <v>377.7</v>
      </c>
      <c r="F82" s="16">
        <f>'[1]4 pr._savarankiškos f-jos'!G219+'[1]7 pr._kita dotacija'!G320+'[1]9 pr._įstaigų pajamos'!G117+'[1]11 pr._apyvartinės lėšos'!G74</f>
        <v>0</v>
      </c>
      <c r="G82" s="10">
        <f t="shared" si="0"/>
        <v>0</v>
      </c>
      <c r="H82" s="10">
        <f>'[1]4 pr._savarankiškos f-jos'!I219+'[1]7 pr._kita dotacija'!I320+'[1]9 pr._įstaigų pajamos'!I117+'[1]11 pr._apyvartinės lėšos'!I74</f>
        <v>0</v>
      </c>
      <c r="I82" s="10">
        <f>'[1]4 pr._savarankiškos f-jos'!J219+'[1]7 pr._kita dotacija'!J320+'[1]9 pr._įstaigų pajamos'!J117+'[1]11 pr._apyvartinės lėšos'!J74</f>
        <v>0</v>
      </c>
      <c r="J82" s="10">
        <f>'[1]4 pr._savarankiškos f-jos'!K219+'[1]7 pr._kita dotacija'!K320+'[1]9 pr._įstaigų pajamos'!K117+'[1]11 pr._apyvartinės lėšos'!K74</f>
        <v>0</v>
      </c>
      <c r="K82" s="85">
        <f t="shared" si="1"/>
        <v>621.4</v>
      </c>
      <c r="L82" s="85">
        <f>'[1]4 pr._savarankiškos f-jos'!M219+'[1]7 pr._kita dotacija'!M320+'[1]9 pr._įstaigų pajamos'!M117+'[1]11 pr._apyvartinės lėšos'!M74</f>
        <v>621.4</v>
      </c>
      <c r="M82" s="85">
        <f>'[1]4 pr._savarankiškos f-jos'!N219+'[1]7 pr._kita dotacija'!N320+'[1]9 pr._įstaigų pajamos'!N117+'[1]11 pr._apyvartinės lėšos'!N74</f>
        <v>377.7</v>
      </c>
      <c r="N82" s="85">
        <f>'[1]4 pr._savarankiškos f-jos'!O219+'[1]7 pr._kita dotacija'!O320+'[1]9 pr._įstaigų pajamos'!O117+'[1]11 pr._apyvartinės lėšos'!O74</f>
        <v>0</v>
      </c>
    </row>
    <row r="83" spans="1:14" s="37" customFormat="1" ht="15" customHeight="1" x14ac:dyDescent="0.25">
      <c r="A83" s="32" t="s">
        <v>128</v>
      </c>
      <c r="B83" s="12" t="s">
        <v>562</v>
      </c>
      <c r="C83" s="16">
        <f>D83+F83</f>
        <v>0</v>
      </c>
      <c r="D83" s="16">
        <f>'[1]4 pr._savarankiškos f-jos'!E220+'[1]7 pr._kita dotacija'!E327+'[1]9 pr._įstaigų pajamos'!E118</f>
        <v>0</v>
      </c>
      <c r="E83" s="16">
        <f>'[1]4 pr._savarankiškos f-jos'!F220+'[1]7 pr._kita dotacija'!F327+'[1]9 pr._įstaigų pajamos'!F118</f>
        <v>0</v>
      </c>
      <c r="F83" s="16">
        <f>'[1]4 pr._savarankiškos f-jos'!G220+'[1]7 pr._kita dotacija'!G327+'[1]9 pr._įstaigų pajamos'!G118</f>
        <v>0</v>
      </c>
      <c r="G83" s="10">
        <f t="shared" si="0"/>
        <v>78.399999999999991</v>
      </c>
      <c r="H83" s="10">
        <f>'[1]4 pr._savarankiškos f-jos'!I220+'[1]7 pr._kita dotacija'!I327+'[1]9 pr._įstaigų pajamos'!I118</f>
        <v>78.399999999999991</v>
      </c>
      <c r="I83" s="10">
        <f>'[1]4 pr._savarankiškos f-jos'!J220+'[1]7 pr._kita dotacija'!J327+'[1]9 pr._įstaigų pajamos'!J118</f>
        <v>54.6</v>
      </c>
      <c r="J83" s="10">
        <f>'[1]4 pr._savarankiškos f-jos'!K220+'[1]7 pr._kita dotacija'!K327+'[1]9 pr._įstaigų pajamos'!K118</f>
        <v>0</v>
      </c>
      <c r="K83" s="85">
        <f t="shared" si="1"/>
        <v>78.399999999999991</v>
      </c>
      <c r="L83" s="85">
        <f>'[1]4 pr._savarankiškos f-jos'!M220+'[1]7 pr._kita dotacija'!M327+'[1]9 pr._įstaigų pajamos'!M118</f>
        <v>78.399999999999991</v>
      </c>
      <c r="M83" s="85">
        <f>'[1]4 pr._savarankiškos f-jos'!N220+'[1]7 pr._kita dotacija'!N327+'[1]9 pr._įstaigų pajamos'!N118</f>
        <v>54.6</v>
      </c>
      <c r="N83" s="85">
        <f>'[1]4 pr._savarankiškos f-jos'!O220+'[1]7 pr._kita dotacija'!O327+'[1]9 pr._įstaigų pajamos'!O118</f>
        <v>0</v>
      </c>
    </row>
    <row r="84" spans="1:14" ht="15.95" customHeight="1" x14ac:dyDescent="0.25">
      <c r="A84" s="20" t="s">
        <v>129</v>
      </c>
      <c r="B84" s="45" t="s">
        <v>172</v>
      </c>
      <c r="C84" s="47">
        <f>SUM(C19:C83)</f>
        <v>40542.000000000015</v>
      </c>
      <c r="D84" s="47">
        <f t="shared" ref="D84:F84" si="4">SUM(D19:D83)</f>
        <v>32906.9</v>
      </c>
      <c r="E84" s="47">
        <f t="shared" si="4"/>
        <v>15961.900000000005</v>
      </c>
      <c r="F84" s="47">
        <f t="shared" si="4"/>
        <v>7635.0999999999995</v>
      </c>
      <c r="G84" s="48">
        <f>SUM(G19:G83)</f>
        <v>1001.4</v>
      </c>
      <c r="H84" s="48">
        <f t="shared" ref="H84:J84" si="5">SUM(H19:H83)</f>
        <v>400.20000000000005</v>
      </c>
      <c r="I84" s="48">
        <f t="shared" si="5"/>
        <v>100.00000000000003</v>
      </c>
      <c r="J84" s="48">
        <f t="shared" si="5"/>
        <v>601.20000000000016</v>
      </c>
      <c r="K84" s="49">
        <f>SUM(K19:K83)</f>
        <v>41543.400000000023</v>
      </c>
      <c r="L84" s="49">
        <f t="shared" ref="L84:N84" si="6">SUM(L19:L83)</f>
        <v>33307.1</v>
      </c>
      <c r="M84" s="49">
        <f t="shared" si="6"/>
        <v>16061.900000000003</v>
      </c>
      <c r="N84" s="49">
        <f t="shared" si="6"/>
        <v>8236.2999999999993</v>
      </c>
    </row>
    <row r="85" spans="1:14" x14ac:dyDescent="0.25">
      <c r="A85" s="6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</row>
    <row r="86" spans="1:14" x14ac:dyDescent="0.25">
      <c r="A86" s="6"/>
      <c r="B86" s="6"/>
      <c r="C86" s="6"/>
      <c r="D86" s="6"/>
      <c r="E86" s="6"/>
      <c r="F86" s="6"/>
    </row>
    <row r="87" spans="1:14" x14ac:dyDescent="0.25">
      <c r="A87" s="6"/>
      <c r="B87" s="6"/>
      <c r="C87" s="6"/>
      <c r="D87" s="6"/>
      <c r="E87" s="6"/>
      <c r="F87" s="6"/>
    </row>
    <row r="88" spans="1:14" x14ac:dyDescent="0.25">
      <c r="A88" s="6"/>
      <c r="B88" s="6"/>
      <c r="C88" s="6"/>
      <c r="D88" s="6"/>
      <c r="E88" s="6"/>
      <c r="F88" s="6"/>
    </row>
    <row r="89" spans="1:14" x14ac:dyDescent="0.25">
      <c r="A89" s="6"/>
      <c r="B89" s="6"/>
      <c r="C89" s="6"/>
      <c r="D89" s="6"/>
      <c r="E89" s="6"/>
      <c r="F89" s="6"/>
    </row>
    <row r="90" spans="1:14" x14ac:dyDescent="0.25">
      <c r="A90" s="6"/>
      <c r="B90" s="6"/>
      <c r="C90" s="6"/>
      <c r="D90" s="6"/>
      <c r="E90" s="6"/>
      <c r="F90" s="6"/>
    </row>
    <row r="91" spans="1:14" x14ac:dyDescent="0.25">
      <c r="A91" s="6"/>
      <c r="B91" s="6"/>
      <c r="C91" s="6"/>
      <c r="D91" s="6"/>
      <c r="E91" s="6"/>
      <c r="F91" s="6"/>
    </row>
    <row r="92" spans="1:14" x14ac:dyDescent="0.25">
      <c r="A92" s="6"/>
      <c r="B92" s="6"/>
      <c r="C92" s="6"/>
      <c r="D92" s="6"/>
      <c r="E92" s="6"/>
      <c r="F92" s="6"/>
    </row>
    <row r="93" spans="1:14" x14ac:dyDescent="0.25">
      <c r="A93" s="6"/>
      <c r="B93" s="6"/>
      <c r="C93" s="6"/>
      <c r="D93" s="6"/>
      <c r="E93" s="6"/>
      <c r="F93" s="6" t="s">
        <v>173</v>
      </c>
    </row>
    <row r="94" spans="1:14" x14ac:dyDescent="0.25">
      <c r="A94" s="6"/>
      <c r="B94" s="6"/>
      <c r="C94" s="6"/>
      <c r="D94" s="6"/>
      <c r="E94" s="6"/>
      <c r="F94" s="6"/>
    </row>
    <row r="95" spans="1:14" x14ac:dyDescent="0.25">
      <c r="A95" s="6"/>
      <c r="B95" s="6"/>
      <c r="C95" s="6"/>
      <c r="D95" s="6"/>
      <c r="E95" s="6"/>
      <c r="F95" s="6"/>
    </row>
    <row r="96" spans="1:14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</sheetData>
  <mergeCells count="27">
    <mergeCell ref="H16:J16"/>
    <mergeCell ref="K16:K18"/>
    <mergeCell ref="L16:N16"/>
    <mergeCell ref="D17:E17"/>
    <mergeCell ref="F17:F18"/>
    <mergeCell ref="H17:I17"/>
    <mergeCell ref="J17:J18"/>
    <mergeCell ref="L17:M17"/>
    <mergeCell ref="N17:N18"/>
    <mergeCell ref="A16:A18"/>
    <mergeCell ref="B16:B18"/>
    <mergeCell ref="C16:C18"/>
    <mergeCell ref="D16:F16"/>
    <mergeCell ref="G16:G18"/>
    <mergeCell ref="B1:N1"/>
    <mergeCell ref="B2:N2"/>
    <mergeCell ref="B3:N3"/>
    <mergeCell ref="B4:N4"/>
    <mergeCell ref="B5:N5"/>
    <mergeCell ref="B6:N6"/>
    <mergeCell ref="B7:N7"/>
    <mergeCell ref="B8:N8"/>
    <mergeCell ref="B11:N11"/>
    <mergeCell ref="B12:N12"/>
    <mergeCell ref="A14:N14"/>
    <mergeCell ref="B9:N9"/>
    <mergeCell ref="B10:N10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3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62" t="s">
        <v>328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r="2" spans="1:15" x14ac:dyDescent="0.25">
      <c r="B2" s="562" t="s">
        <v>447</v>
      </c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</row>
    <row r="3" spans="1:15" x14ac:dyDescent="0.25">
      <c r="B3" s="562" t="s">
        <v>505</v>
      </c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</row>
    <row r="4" spans="1:15" x14ac:dyDescent="0.25">
      <c r="B4" s="562" t="s">
        <v>335</v>
      </c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</row>
    <row r="5" spans="1:15" x14ac:dyDescent="0.25">
      <c r="B5" s="561" t="s">
        <v>511</v>
      </c>
      <c r="C5" s="561"/>
      <c r="D5" s="561"/>
      <c r="E5" s="561"/>
      <c r="F5" s="561"/>
      <c r="G5" s="561"/>
      <c r="H5" s="561"/>
      <c r="I5" s="561"/>
      <c r="J5" s="561"/>
      <c r="K5" s="561"/>
      <c r="L5" s="561"/>
      <c r="M5" s="561"/>
      <c r="N5" s="561"/>
      <c r="O5" s="561"/>
    </row>
    <row r="6" spans="1:15" x14ac:dyDescent="0.25">
      <c r="B6" s="560" t="s">
        <v>512</v>
      </c>
      <c r="C6" s="560"/>
      <c r="D6" s="560"/>
      <c r="E6" s="560"/>
      <c r="F6" s="560"/>
      <c r="G6" s="560"/>
      <c r="H6" s="560"/>
      <c r="I6" s="560"/>
      <c r="J6" s="560"/>
      <c r="K6" s="560"/>
      <c r="L6" s="560"/>
      <c r="M6" s="560"/>
      <c r="N6" s="560"/>
      <c r="O6" s="469"/>
    </row>
    <row r="7" spans="1:15" x14ac:dyDescent="0.25">
      <c r="B7" s="561" t="s">
        <v>531</v>
      </c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1"/>
      <c r="O7" s="561"/>
    </row>
    <row r="8" spans="1:15" x14ac:dyDescent="0.25">
      <c r="B8" s="560" t="s">
        <v>532</v>
      </c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469"/>
    </row>
    <row r="9" spans="1:15" x14ac:dyDescent="0.25">
      <c r="B9" s="561" t="s">
        <v>548</v>
      </c>
      <c r="C9" s="561"/>
      <c r="D9" s="561"/>
      <c r="E9" s="561"/>
      <c r="F9" s="561"/>
      <c r="G9" s="561"/>
      <c r="H9" s="561"/>
      <c r="I9" s="561"/>
      <c r="J9" s="561"/>
      <c r="K9" s="561"/>
      <c r="L9" s="561"/>
      <c r="M9" s="561"/>
      <c r="N9" s="561"/>
      <c r="O9" s="561"/>
    </row>
    <row r="10" spans="1:15" x14ac:dyDescent="0.25">
      <c r="B10" s="560" t="s">
        <v>549</v>
      </c>
      <c r="C10" s="560"/>
      <c r="D10" s="560"/>
      <c r="E10" s="560"/>
      <c r="F10" s="560"/>
      <c r="G10" s="560"/>
      <c r="H10" s="560"/>
      <c r="I10" s="560"/>
      <c r="J10" s="560"/>
      <c r="K10" s="560"/>
      <c r="L10" s="560"/>
      <c r="M10" s="560"/>
      <c r="N10" s="560"/>
      <c r="O10" s="469"/>
    </row>
    <row r="11" spans="1:15" x14ac:dyDescent="0.25">
      <c r="B11" s="561" t="s">
        <v>566</v>
      </c>
      <c r="C11" s="561"/>
      <c r="D11" s="561"/>
      <c r="E11" s="561"/>
      <c r="F11" s="561"/>
      <c r="G11" s="561"/>
      <c r="H11" s="561"/>
      <c r="I11" s="561"/>
      <c r="J11" s="561"/>
      <c r="K11" s="561"/>
      <c r="L11" s="561"/>
      <c r="M11" s="561"/>
      <c r="N11" s="561"/>
      <c r="O11" s="561"/>
    </row>
    <row r="12" spans="1:15" x14ac:dyDescent="0.25">
      <c r="B12" s="560" t="s">
        <v>567</v>
      </c>
      <c r="C12" s="560"/>
      <c r="D12" s="560"/>
      <c r="E12" s="560"/>
      <c r="F12" s="560"/>
      <c r="G12" s="560"/>
      <c r="H12" s="560"/>
      <c r="I12" s="560"/>
      <c r="J12" s="560"/>
      <c r="K12" s="560"/>
      <c r="L12" s="560"/>
      <c r="M12" s="560"/>
      <c r="N12" s="560"/>
      <c r="O12" s="469"/>
    </row>
    <row r="13" spans="1:15" s="286" customFormat="1" x14ac:dyDescent="0.25">
      <c r="B13" s="456"/>
      <c r="C13" s="456"/>
      <c r="D13" s="456"/>
      <c r="E13" s="456"/>
      <c r="F13" s="456"/>
      <c r="G13" s="456"/>
      <c r="H13" s="456"/>
      <c r="I13" s="456"/>
      <c r="J13" s="456"/>
      <c r="K13" s="456"/>
      <c r="L13" s="456"/>
      <c r="M13" s="456"/>
      <c r="N13" s="456"/>
      <c r="O13" s="456"/>
    </row>
    <row r="14" spans="1:15" ht="32.25" customHeight="1" x14ac:dyDescent="0.25">
      <c r="A14" s="536" t="s">
        <v>454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  <c r="O14" s="536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406</v>
      </c>
    </row>
    <row r="16" spans="1:15" ht="15" customHeight="1" x14ac:dyDescent="0.25">
      <c r="A16" s="540" t="s">
        <v>5</v>
      </c>
      <c r="B16" s="543" t="s">
        <v>327</v>
      </c>
      <c r="C16" s="543" t="s">
        <v>54</v>
      </c>
      <c r="D16" s="520" t="s">
        <v>336</v>
      </c>
      <c r="E16" s="523" t="s">
        <v>194</v>
      </c>
      <c r="F16" s="524"/>
      <c r="G16" s="525"/>
      <c r="H16" s="546" t="s">
        <v>338</v>
      </c>
      <c r="I16" s="549" t="s">
        <v>194</v>
      </c>
      <c r="J16" s="550"/>
      <c r="K16" s="550"/>
      <c r="L16" s="519" t="s">
        <v>0</v>
      </c>
      <c r="M16" s="519" t="s">
        <v>194</v>
      </c>
      <c r="N16" s="519"/>
      <c r="O16" s="519"/>
    </row>
    <row r="17" spans="1:15" x14ac:dyDescent="0.25">
      <c r="A17" s="541"/>
      <c r="B17" s="544"/>
      <c r="C17" s="544"/>
      <c r="D17" s="521"/>
      <c r="E17" s="523" t="s">
        <v>1</v>
      </c>
      <c r="F17" s="525"/>
      <c r="G17" s="520" t="s">
        <v>2</v>
      </c>
      <c r="H17" s="547"/>
      <c r="I17" s="549" t="s">
        <v>1</v>
      </c>
      <c r="J17" s="551"/>
      <c r="K17" s="563" t="s">
        <v>2</v>
      </c>
      <c r="L17" s="519"/>
      <c r="M17" s="519" t="s">
        <v>1</v>
      </c>
      <c r="N17" s="519"/>
      <c r="O17" s="530" t="s">
        <v>2</v>
      </c>
    </row>
    <row r="18" spans="1:15" ht="49.5" customHeight="1" x14ac:dyDescent="0.25">
      <c r="A18" s="542"/>
      <c r="B18" s="545"/>
      <c r="C18" s="545"/>
      <c r="D18" s="522"/>
      <c r="E18" s="59" t="s">
        <v>3</v>
      </c>
      <c r="F18" s="462" t="s">
        <v>4</v>
      </c>
      <c r="G18" s="522"/>
      <c r="H18" s="548"/>
      <c r="I18" s="60" t="s">
        <v>3</v>
      </c>
      <c r="J18" s="460" t="s">
        <v>4</v>
      </c>
      <c r="K18" s="564"/>
      <c r="L18" s="519"/>
      <c r="M18" s="461" t="s">
        <v>3</v>
      </c>
      <c r="N18" s="457" t="s">
        <v>4</v>
      </c>
      <c r="O18" s="530"/>
    </row>
    <row r="19" spans="1:15" ht="15.95" customHeight="1" x14ac:dyDescent="0.25">
      <c r="A19" s="124" t="s">
        <v>71</v>
      </c>
      <c r="B19" s="565" t="s">
        <v>6</v>
      </c>
      <c r="C19" s="566"/>
      <c r="D19" s="567"/>
      <c r="E19" s="567"/>
      <c r="F19" s="567"/>
      <c r="G19" s="567"/>
      <c r="H19" s="567"/>
      <c r="I19" s="567"/>
      <c r="J19" s="567"/>
      <c r="K19" s="567"/>
      <c r="L19" s="567"/>
      <c r="M19" s="567"/>
      <c r="N19" s="567"/>
      <c r="O19" s="568"/>
    </row>
    <row r="20" spans="1:15" ht="15" customHeight="1" x14ac:dyDescent="0.25">
      <c r="A20" s="5" t="s">
        <v>182</v>
      </c>
      <c r="B20" s="6" t="s">
        <v>56</v>
      </c>
      <c r="C20" s="130" t="s">
        <v>9</v>
      </c>
      <c r="D20" s="417">
        <f>E20+G20</f>
        <v>84.1</v>
      </c>
      <c r="E20" s="8">
        <f>E21+E22</f>
        <v>84.1</v>
      </c>
      <c r="F20" s="8">
        <f t="shared" ref="F20:G20" si="0">F21+F22</f>
        <v>62.5</v>
      </c>
      <c r="G20" s="8">
        <f t="shared" si="0"/>
        <v>0</v>
      </c>
      <c r="H20" s="9">
        <f>I20+K20</f>
        <v>0</v>
      </c>
      <c r="I20" s="9">
        <f>I21+I22</f>
        <v>0</v>
      </c>
      <c r="J20" s="9">
        <f t="shared" ref="J20:K20" si="1">J21+J22</f>
        <v>0</v>
      </c>
      <c r="K20" s="205">
        <f t="shared" si="1"/>
        <v>0</v>
      </c>
      <c r="L20" s="11">
        <f>M20+O20</f>
        <v>84.1</v>
      </c>
      <c r="M20" s="11">
        <f>M21+M22</f>
        <v>84.1</v>
      </c>
      <c r="N20" s="11">
        <f t="shared" ref="N20:O20" si="2">N21+N22</f>
        <v>62.5</v>
      </c>
      <c r="O20" s="11">
        <f t="shared" si="2"/>
        <v>0</v>
      </c>
    </row>
    <row r="21" spans="1:15" ht="15" hidden="1" customHeight="1" x14ac:dyDescent="0.25">
      <c r="A21" s="40"/>
      <c r="B21" s="232" t="s">
        <v>8</v>
      </c>
      <c r="C21" s="419"/>
      <c r="D21" s="418">
        <f t="shared" ref="D21:D84" si="3">E21+G21</f>
        <v>82.6</v>
      </c>
      <c r="E21" s="221">
        <v>82.6</v>
      </c>
      <c r="F21" s="221">
        <v>61.4</v>
      </c>
      <c r="G21" s="221"/>
      <c r="H21" s="342">
        <f t="shared" ref="H21:H84" si="4">I21+K21</f>
        <v>0</v>
      </c>
      <c r="I21" s="221"/>
      <c r="J21" s="221"/>
      <c r="K21" s="343"/>
      <c r="L21" s="342">
        <f t="shared" ref="L21:L22" si="5">M21+O21</f>
        <v>82.6</v>
      </c>
      <c r="M21" s="342">
        <f t="shared" ref="M21:O22" si="6">E21+I21</f>
        <v>82.6</v>
      </c>
      <c r="N21" s="342">
        <f t="shared" si="6"/>
        <v>61.4</v>
      </c>
      <c r="O21" s="342">
        <f t="shared" si="6"/>
        <v>0</v>
      </c>
    </row>
    <row r="22" spans="1:15" ht="15" customHeight="1" x14ac:dyDescent="0.25">
      <c r="A22" s="40"/>
      <c r="B22" s="416" t="s">
        <v>159</v>
      </c>
      <c r="C22" s="7"/>
      <c r="D22" s="417">
        <f t="shared" si="3"/>
        <v>1.5</v>
      </c>
      <c r="E22" s="16">
        <v>1.5</v>
      </c>
      <c r="F22" s="16">
        <v>1.1000000000000001</v>
      </c>
      <c r="G22" s="16"/>
      <c r="H22" s="9">
        <f t="shared" si="4"/>
        <v>0</v>
      </c>
      <c r="I22" s="10"/>
      <c r="J22" s="10"/>
      <c r="K22" s="176"/>
      <c r="L22" s="11">
        <f t="shared" si="5"/>
        <v>1.5</v>
      </c>
      <c r="M22" s="11">
        <f t="shared" si="6"/>
        <v>1.5</v>
      </c>
      <c r="N22" s="11">
        <f t="shared" si="6"/>
        <v>1.1000000000000001</v>
      </c>
      <c r="O22" s="11">
        <f t="shared" si="6"/>
        <v>0</v>
      </c>
    </row>
    <row r="23" spans="1:15" ht="15" customHeight="1" x14ac:dyDescent="0.25">
      <c r="A23" s="5" t="s">
        <v>72</v>
      </c>
      <c r="B23" s="208" t="s">
        <v>20</v>
      </c>
      <c r="C23" s="125"/>
      <c r="D23" s="8">
        <f t="shared" si="3"/>
        <v>2827.4</v>
      </c>
      <c r="E23" s="8">
        <f>E24+E27+E28+E29</f>
        <v>2607.6</v>
      </c>
      <c r="F23" s="8">
        <f>F24+F27+F28+F29</f>
        <v>1300.1000000000001</v>
      </c>
      <c r="G23" s="8">
        <f>G24+G27+G28+G29</f>
        <v>219.8</v>
      </c>
      <c r="H23" s="9">
        <f t="shared" si="4"/>
        <v>425.5</v>
      </c>
      <c r="I23" s="9">
        <f t="shared" ref="I23:O23" si="7">I24+I27+I28+I29</f>
        <v>401</v>
      </c>
      <c r="J23" s="9">
        <f t="shared" si="7"/>
        <v>76.599999999999994</v>
      </c>
      <c r="K23" s="205">
        <f t="shared" si="7"/>
        <v>24.5</v>
      </c>
      <c r="L23" s="11">
        <f t="shared" si="7"/>
        <v>3252.9</v>
      </c>
      <c r="M23" s="11">
        <f t="shared" si="7"/>
        <v>3008.6</v>
      </c>
      <c r="N23" s="11">
        <f t="shared" si="7"/>
        <v>1376.7</v>
      </c>
      <c r="O23" s="11">
        <f t="shared" si="7"/>
        <v>244.3</v>
      </c>
    </row>
    <row r="24" spans="1:15" ht="15" customHeight="1" x14ac:dyDescent="0.25">
      <c r="A24" s="19"/>
      <c r="B24" s="6"/>
      <c r="C24" s="130" t="s">
        <v>9</v>
      </c>
      <c r="D24" s="417">
        <f t="shared" si="3"/>
        <v>2345.5</v>
      </c>
      <c r="E24" s="16">
        <f>E25+E26</f>
        <v>2165.6999999999998</v>
      </c>
      <c r="F24" s="16">
        <f t="shared" ref="F24:G24" si="8">F25+F26</f>
        <v>1300.1000000000001</v>
      </c>
      <c r="G24" s="16">
        <f t="shared" si="8"/>
        <v>179.8</v>
      </c>
      <c r="H24" s="9">
        <f t="shared" si="4"/>
        <v>195.5</v>
      </c>
      <c r="I24" s="9">
        <f>I25+I26</f>
        <v>175</v>
      </c>
      <c r="J24" s="9">
        <f t="shared" ref="J24:K24" si="9">J25+J26</f>
        <v>76.599999999999994</v>
      </c>
      <c r="K24" s="205">
        <f t="shared" si="9"/>
        <v>20.5</v>
      </c>
      <c r="L24" s="11">
        <f>M24+O24</f>
        <v>2541</v>
      </c>
      <c r="M24" s="11">
        <f t="shared" ref="M24:O28" si="10">E24+I24</f>
        <v>2340.6999999999998</v>
      </c>
      <c r="N24" s="11">
        <f t="shared" si="10"/>
        <v>1376.7</v>
      </c>
      <c r="O24" s="11">
        <f t="shared" si="10"/>
        <v>200.3</v>
      </c>
    </row>
    <row r="25" spans="1:15" ht="15" hidden="1" customHeight="1" x14ac:dyDescent="0.25">
      <c r="A25" s="40"/>
      <c r="B25" s="232" t="s">
        <v>8</v>
      </c>
      <c r="C25" s="419"/>
      <c r="D25" s="418">
        <f t="shared" si="3"/>
        <v>2326</v>
      </c>
      <c r="E25" s="221">
        <v>2146.1999999999998</v>
      </c>
      <c r="F25" s="221">
        <v>1285.2</v>
      </c>
      <c r="G25" s="221">
        <v>179.8</v>
      </c>
      <c r="H25" s="342">
        <f t="shared" si="4"/>
        <v>195.5</v>
      </c>
      <c r="I25" s="221">
        <v>175</v>
      </c>
      <c r="J25" s="221">
        <v>76.599999999999994</v>
      </c>
      <c r="K25" s="343">
        <v>20.5</v>
      </c>
      <c r="L25" s="342">
        <f t="shared" ref="L25:L26" si="11">M25+O25</f>
        <v>2521.5</v>
      </c>
      <c r="M25" s="342">
        <f t="shared" si="10"/>
        <v>2321.1999999999998</v>
      </c>
      <c r="N25" s="342">
        <f t="shared" si="10"/>
        <v>1361.8</v>
      </c>
      <c r="O25" s="342">
        <f t="shared" si="10"/>
        <v>200.3</v>
      </c>
    </row>
    <row r="26" spans="1:15" ht="15" customHeight="1" x14ac:dyDescent="0.25">
      <c r="A26" s="40"/>
      <c r="B26" s="416" t="s">
        <v>159</v>
      </c>
      <c r="C26" s="7"/>
      <c r="D26" s="417">
        <f t="shared" si="3"/>
        <v>19.5</v>
      </c>
      <c r="E26" s="16">
        <v>19.5</v>
      </c>
      <c r="F26" s="16">
        <v>14.9</v>
      </c>
      <c r="G26" s="16"/>
      <c r="H26" s="9">
        <f t="shared" si="4"/>
        <v>0</v>
      </c>
      <c r="I26" s="10"/>
      <c r="J26" s="10"/>
      <c r="K26" s="176"/>
      <c r="L26" s="11">
        <f t="shared" si="11"/>
        <v>19.5</v>
      </c>
      <c r="M26" s="11">
        <f t="shared" si="10"/>
        <v>19.5</v>
      </c>
      <c r="N26" s="11">
        <f t="shared" si="10"/>
        <v>14.9</v>
      </c>
      <c r="O26" s="11">
        <f t="shared" si="10"/>
        <v>0</v>
      </c>
    </row>
    <row r="27" spans="1:15" ht="15" customHeight="1" x14ac:dyDescent="0.25">
      <c r="A27" s="19"/>
      <c r="B27" s="224"/>
      <c r="C27" s="76" t="s">
        <v>25</v>
      </c>
      <c r="D27" s="8">
        <f t="shared" si="3"/>
        <v>266.5</v>
      </c>
      <c r="E27" s="16">
        <v>266.5</v>
      </c>
      <c r="F27" s="16"/>
      <c r="G27" s="16"/>
      <c r="H27" s="9">
        <f t="shared" si="4"/>
        <v>210</v>
      </c>
      <c r="I27" s="10">
        <v>210</v>
      </c>
      <c r="J27" s="10"/>
      <c r="K27" s="176"/>
      <c r="L27" s="11">
        <f>M27+O27</f>
        <v>476.5</v>
      </c>
      <c r="M27" s="11">
        <f t="shared" si="10"/>
        <v>476.5</v>
      </c>
      <c r="N27" s="11">
        <f t="shared" si="10"/>
        <v>0</v>
      </c>
      <c r="O27" s="11">
        <f t="shared" si="10"/>
        <v>0</v>
      </c>
    </row>
    <row r="28" spans="1:15" ht="14.25" customHeight="1" x14ac:dyDescent="0.25">
      <c r="A28" s="19"/>
      <c r="B28" s="347"/>
      <c r="C28" s="30" t="s">
        <v>22</v>
      </c>
      <c r="D28" s="8">
        <f t="shared" si="3"/>
        <v>215.4</v>
      </c>
      <c r="E28" s="16">
        <v>175.4</v>
      </c>
      <c r="F28" s="16"/>
      <c r="G28" s="16">
        <v>40</v>
      </c>
      <c r="H28" s="9">
        <f t="shared" si="4"/>
        <v>20</v>
      </c>
      <c r="I28" s="10">
        <v>16</v>
      </c>
      <c r="J28" s="10"/>
      <c r="K28" s="176">
        <v>4</v>
      </c>
      <c r="L28" s="12">
        <f>M28+O28</f>
        <v>235.4</v>
      </c>
      <c r="M28" s="12">
        <f t="shared" si="10"/>
        <v>191.4</v>
      </c>
      <c r="N28" s="12">
        <f t="shared" si="10"/>
        <v>0</v>
      </c>
      <c r="O28" s="12">
        <f t="shared" si="10"/>
        <v>44</v>
      </c>
    </row>
    <row r="29" spans="1:15" ht="14.25" hidden="1" customHeight="1" x14ac:dyDescent="0.25">
      <c r="A29" s="120"/>
      <c r="B29" s="348"/>
      <c r="C29" s="240">
        <v>10</v>
      </c>
      <c r="D29" s="8">
        <f t="shared" si="3"/>
        <v>0</v>
      </c>
      <c r="E29" s="16"/>
      <c r="F29" s="16"/>
      <c r="G29" s="16"/>
      <c r="H29" s="9">
        <f t="shared" si="4"/>
        <v>0</v>
      </c>
      <c r="I29" s="10"/>
      <c r="J29" s="10"/>
      <c r="K29" s="176"/>
      <c r="L29" s="12">
        <f>M29+O29</f>
        <v>0</v>
      </c>
      <c r="M29" s="12">
        <f>E29+I29</f>
        <v>0</v>
      </c>
      <c r="N29" s="12">
        <f>F29+J29</f>
        <v>0</v>
      </c>
      <c r="O29" s="12">
        <f>G29+K29</f>
        <v>0</v>
      </c>
    </row>
    <row r="30" spans="1:15" ht="14.25" customHeight="1" x14ac:dyDescent="0.25">
      <c r="A30" s="5" t="s">
        <v>73</v>
      </c>
      <c r="B30" s="208" t="s">
        <v>7</v>
      </c>
      <c r="C30" s="15"/>
      <c r="D30" s="8">
        <f t="shared" si="3"/>
        <v>81.699999999999989</v>
      </c>
      <c r="E30" s="16">
        <f>SUM(E31:E35)</f>
        <v>81.699999999999989</v>
      </c>
      <c r="F30" s="16">
        <f>SUM(F31:F35)</f>
        <v>52.800000000000004</v>
      </c>
      <c r="G30" s="16">
        <f t="shared" ref="G30:O30" si="12">SUM(G31:G35)</f>
        <v>0</v>
      </c>
      <c r="H30" s="9">
        <f t="shared" si="4"/>
        <v>0</v>
      </c>
      <c r="I30" s="10">
        <f t="shared" si="12"/>
        <v>0</v>
      </c>
      <c r="J30" s="10">
        <f>SUM(J31:J35)</f>
        <v>0</v>
      </c>
      <c r="K30" s="176">
        <f t="shared" si="12"/>
        <v>0</v>
      </c>
      <c r="L30" s="12">
        <f t="shared" si="12"/>
        <v>81.699999999999989</v>
      </c>
      <c r="M30" s="12">
        <f t="shared" si="12"/>
        <v>81.699999999999989</v>
      </c>
      <c r="N30" s="12">
        <f t="shared" si="12"/>
        <v>52.800000000000004</v>
      </c>
      <c r="O30" s="12">
        <f t="shared" si="12"/>
        <v>0</v>
      </c>
    </row>
    <row r="31" spans="1:15" ht="15" customHeight="1" x14ac:dyDescent="0.25">
      <c r="A31" s="19"/>
      <c r="B31" s="209"/>
      <c r="C31" s="15" t="s">
        <v>9</v>
      </c>
      <c r="D31" s="8">
        <f t="shared" si="3"/>
        <v>31.7</v>
      </c>
      <c r="E31" s="16">
        <v>31.7</v>
      </c>
      <c r="F31" s="16">
        <v>19.100000000000001</v>
      </c>
      <c r="G31" s="16"/>
      <c r="H31" s="9">
        <f t="shared" si="4"/>
        <v>0</v>
      </c>
      <c r="I31" s="10"/>
      <c r="J31" s="10"/>
      <c r="K31" s="176"/>
      <c r="L31" s="12">
        <f t="shared" ref="L31:L46" si="13">M31+O31</f>
        <v>31.7</v>
      </c>
      <c r="M31" s="12">
        <f t="shared" ref="M31:O46" si="14">E31+I31</f>
        <v>31.7</v>
      </c>
      <c r="N31" s="12">
        <f t="shared" si="14"/>
        <v>19.100000000000001</v>
      </c>
      <c r="O31" s="12">
        <f t="shared" si="14"/>
        <v>0</v>
      </c>
    </row>
    <row r="32" spans="1:15" ht="15" customHeight="1" x14ac:dyDescent="0.25">
      <c r="A32" s="19"/>
      <c r="B32" s="209"/>
      <c r="C32" s="15" t="s">
        <v>31</v>
      </c>
      <c r="D32" s="8">
        <f t="shared" si="3"/>
        <v>2.7</v>
      </c>
      <c r="E32" s="16">
        <v>2.7</v>
      </c>
      <c r="F32" s="16">
        <v>2.1</v>
      </c>
      <c r="G32" s="16"/>
      <c r="H32" s="9">
        <f t="shared" si="4"/>
        <v>0</v>
      </c>
      <c r="I32" s="10"/>
      <c r="J32" s="10"/>
      <c r="K32" s="176"/>
      <c r="L32" s="12">
        <f t="shared" si="13"/>
        <v>2.7</v>
      </c>
      <c r="M32" s="12">
        <f t="shared" si="14"/>
        <v>2.7</v>
      </c>
      <c r="N32" s="12">
        <f t="shared" si="14"/>
        <v>2.1</v>
      </c>
      <c r="O32" s="12">
        <f t="shared" si="14"/>
        <v>0</v>
      </c>
    </row>
    <row r="33" spans="1:15" ht="15" customHeight="1" x14ac:dyDescent="0.25">
      <c r="A33" s="19"/>
      <c r="B33" s="209"/>
      <c r="C33" s="15" t="s">
        <v>22</v>
      </c>
      <c r="D33" s="8">
        <f t="shared" si="3"/>
        <v>23.5</v>
      </c>
      <c r="E33" s="16">
        <v>23.5</v>
      </c>
      <c r="F33" s="16">
        <v>18</v>
      </c>
      <c r="G33" s="16"/>
      <c r="H33" s="9">
        <f t="shared" si="4"/>
        <v>0</v>
      </c>
      <c r="I33" s="10"/>
      <c r="J33" s="10"/>
      <c r="K33" s="176"/>
      <c r="L33" s="12">
        <f t="shared" si="13"/>
        <v>23.5</v>
      </c>
      <c r="M33" s="12">
        <f t="shared" si="14"/>
        <v>23.5</v>
      </c>
      <c r="N33" s="12">
        <f t="shared" si="14"/>
        <v>18</v>
      </c>
      <c r="O33" s="12">
        <f t="shared" si="14"/>
        <v>0</v>
      </c>
    </row>
    <row r="34" spans="1:15" ht="15" customHeight="1" x14ac:dyDescent="0.25">
      <c r="A34" s="19"/>
      <c r="B34" s="209"/>
      <c r="C34" s="88" t="s">
        <v>30</v>
      </c>
      <c r="D34" s="8">
        <f t="shared" si="3"/>
        <v>9.1999999999999993</v>
      </c>
      <c r="E34" s="16">
        <v>9.1999999999999993</v>
      </c>
      <c r="F34" s="16">
        <v>2.5</v>
      </c>
      <c r="G34" s="16"/>
      <c r="H34" s="9">
        <f t="shared" si="4"/>
        <v>0</v>
      </c>
      <c r="I34" s="10"/>
      <c r="J34" s="10"/>
      <c r="K34" s="176"/>
      <c r="L34" s="12">
        <f t="shared" si="13"/>
        <v>9.1999999999999993</v>
      </c>
      <c r="M34" s="12">
        <f t="shared" si="14"/>
        <v>9.1999999999999993</v>
      </c>
      <c r="N34" s="12">
        <f t="shared" si="14"/>
        <v>2.5</v>
      </c>
      <c r="O34" s="12">
        <f t="shared" si="14"/>
        <v>0</v>
      </c>
    </row>
    <row r="35" spans="1:15" ht="15" customHeight="1" x14ac:dyDescent="0.25">
      <c r="A35" s="210"/>
      <c r="B35" s="211"/>
      <c r="C35" s="88" t="s">
        <v>24</v>
      </c>
      <c r="D35" s="8">
        <f t="shared" si="3"/>
        <v>14.6</v>
      </c>
      <c r="E35" s="16">
        <v>14.6</v>
      </c>
      <c r="F35" s="16">
        <v>11.1</v>
      </c>
      <c r="G35" s="16"/>
      <c r="H35" s="9">
        <f t="shared" si="4"/>
        <v>0</v>
      </c>
      <c r="I35" s="10"/>
      <c r="J35" s="10"/>
      <c r="K35" s="176"/>
      <c r="L35" s="11">
        <f>M35+O35</f>
        <v>14.6</v>
      </c>
      <c r="M35" s="11">
        <f>E35+I35</f>
        <v>14.6</v>
      </c>
      <c r="N35" s="11">
        <f>F35+J35</f>
        <v>11.1</v>
      </c>
      <c r="O35" s="11">
        <f>G35+K35</f>
        <v>0</v>
      </c>
    </row>
    <row r="36" spans="1:15" ht="15" customHeight="1" x14ac:dyDescent="0.25">
      <c r="A36" s="5" t="s">
        <v>74</v>
      </c>
      <c r="B36" s="17" t="s">
        <v>10</v>
      </c>
      <c r="C36" s="15"/>
      <c r="D36" s="8">
        <f t="shared" si="3"/>
        <v>77.600000000000009</v>
      </c>
      <c r="E36" s="16">
        <f>SUM(E37:E40)</f>
        <v>77.600000000000009</v>
      </c>
      <c r="F36" s="16">
        <f>SUM(F37:F40)</f>
        <v>55.300000000000004</v>
      </c>
      <c r="G36" s="16">
        <f t="shared" ref="G36:O36" si="15">SUM(G37:G40)</f>
        <v>0</v>
      </c>
      <c r="H36" s="9">
        <f t="shared" si="4"/>
        <v>0</v>
      </c>
      <c r="I36" s="10">
        <f t="shared" si="15"/>
        <v>0</v>
      </c>
      <c r="J36" s="10">
        <f t="shared" si="15"/>
        <v>0</v>
      </c>
      <c r="K36" s="176">
        <f t="shared" si="15"/>
        <v>0</v>
      </c>
      <c r="L36" s="12">
        <f t="shared" si="15"/>
        <v>77.600000000000009</v>
      </c>
      <c r="M36" s="12">
        <f t="shared" si="15"/>
        <v>77.600000000000009</v>
      </c>
      <c r="N36" s="12">
        <f t="shared" si="15"/>
        <v>55.300000000000004</v>
      </c>
      <c r="O36" s="12">
        <f t="shared" si="15"/>
        <v>0</v>
      </c>
    </row>
    <row r="37" spans="1:15" ht="15" customHeight="1" x14ac:dyDescent="0.25">
      <c r="A37" s="19"/>
      <c r="C37" s="15" t="s">
        <v>9</v>
      </c>
      <c r="D37" s="8">
        <f t="shared" si="3"/>
        <v>39.4</v>
      </c>
      <c r="E37" s="16">
        <v>39.4</v>
      </c>
      <c r="F37" s="16">
        <v>26.2</v>
      </c>
      <c r="G37" s="16"/>
      <c r="H37" s="9">
        <f t="shared" si="4"/>
        <v>0</v>
      </c>
      <c r="I37" s="10"/>
      <c r="J37" s="10"/>
      <c r="K37" s="176"/>
      <c r="L37" s="12">
        <f t="shared" si="13"/>
        <v>39.4</v>
      </c>
      <c r="M37" s="12">
        <f t="shared" si="14"/>
        <v>39.4</v>
      </c>
      <c r="N37" s="12">
        <f t="shared" si="14"/>
        <v>26.2</v>
      </c>
      <c r="O37" s="12">
        <f t="shared" si="14"/>
        <v>0</v>
      </c>
    </row>
    <row r="38" spans="1:15" ht="15" customHeight="1" x14ac:dyDescent="0.25">
      <c r="A38" s="19"/>
      <c r="C38" s="15" t="s">
        <v>31</v>
      </c>
      <c r="D38" s="8">
        <f t="shared" si="3"/>
        <v>2.7</v>
      </c>
      <c r="E38" s="16">
        <v>2.7</v>
      </c>
      <c r="F38" s="16">
        <v>2.1</v>
      </c>
      <c r="G38" s="16"/>
      <c r="H38" s="9">
        <f t="shared" si="4"/>
        <v>0</v>
      </c>
      <c r="I38" s="10"/>
      <c r="J38" s="10"/>
      <c r="K38" s="176"/>
      <c r="L38" s="12">
        <f t="shared" si="13"/>
        <v>2.7</v>
      </c>
      <c r="M38" s="12">
        <f t="shared" si="14"/>
        <v>2.7</v>
      </c>
      <c r="N38" s="12">
        <f t="shared" si="14"/>
        <v>2.1</v>
      </c>
      <c r="O38" s="12">
        <f t="shared" si="14"/>
        <v>0</v>
      </c>
    </row>
    <row r="39" spans="1:15" ht="15" customHeight="1" x14ac:dyDescent="0.25">
      <c r="A39" s="19"/>
      <c r="C39" s="15" t="s">
        <v>22</v>
      </c>
      <c r="D39" s="8">
        <f t="shared" si="3"/>
        <v>20.8</v>
      </c>
      <c r="E39" s="16">
        <v>20.8</v>
      </c>
      <c r="F39" s="16">
        <v>15.9</v>
      </c>
      <c r="G39" s="16"/>
      <c r="H39" s="9">
        <f t="shared" si="4"/>
        <v>0</v>
      </c>
      <c r="I39" s="10"/>
      <c r="J39" s="10"/>
      <c r="K39" s="176"/>
      <c r="L39" s="12">
        <f t="shared" si="13"/>
        <v>20.8</v>
      </c>
      <c r="M39" s="12">
        <f t="shared" si="14"/>
        <v>20.8</v>
      </c>
      <c r="N39" s="12">
        <f t="shared" si="14"/>
        <v>15.9</v>
      </c>
      <c r="O39" s="12">
        <f t="shared" si="14"/>
        <v>0</v>
      </c>
    </row>
    <row r="40" spans="1:15" ht="15" customHeight="1" x14ac:dyDescent="0.25">
      <c r="A40" s="40"/>
      <c r="B40" s="206"/>
      <c r="C40" s="88" t="s">
        <v>24</v>
      </c>
      <c r="D40" s="8">
        <f t="shared" si="3"/>
        <v>14.7</v>
      </c>
      <c r="E40" s="16">
        <v>14.7</v>
      </c>
      <c r="F40" s="16">
        <v>11.1</v>
      </c>
      <c r="G40" s="16"/>
      <c r="H40" s="9">
        <f t="shared" si="4"/>
        <v>0</v>
      </c>
      <c r="I40" s="10"/>
      <c r="J40" s="10"/>
      <c r="K40" s="176"/>
      <c r="L40" s="11">
        <f>M40+O40</f>
        <v>14.7</v>
      </c>
      <c r="M40" s="11">
        <f>E40+I40</f>
        <v>14.7</v>
      </c>
      <c r="N40" s="11">
        <f>F40+J40</f>
        <v>11.1</v>
      </c>
      <c r="O40" s="11">
        <f>G40+K40</f>
        <v>0</v>
      </c>
    </row>
    <row r="41" spans="1:15" ht="15" customHeight="1" x14ac:dyDescent="0.25">
      <c r="A41" s="5" t="s">
        <v>75</v>
      </c>
      <c r="B41" s="17" t="s">
        <v>11</v>
      </c>
      <c r="C41" s="15"/>
      <c r="D41" s="8">
        <f t="shared" si="3"/>
        <v>138.80000000000001</v>
      </c>
      <c r="E41" s="16">
        <f>SUM(E42:E46)</f>
        <v>138.80000000000001</v>
      </c>
      <c r="F41" s="16">
        <f>SUM(F42:F46)</f>
        <v>92.699999999999989</v>
      </c>
      <c r="G41" s="16">
        <f t="shared" ref="G41:O41" si="16">SUM(G42:G46)</f>
        <v>0</v>
      </c>
      <c r="H41" s="9">
        <f t="shared" si="4"/>
        <v>4.0999999999999996</v>
      </c>
      <c r="I41" s="10">
        <f t="shared" si="16"/>
        <v>4.0999999999999996</v>
      </c>
      <c r="J41" s="10">
        <f t="shared" si="16"/>
        <v>3.1</v>
      </c>
      <c r="K41" s="176">
        <f t="shared" si="16"/>
        <v>0</v>
      </c>
      <c r="L41" s="12">
        <f t="shared" si="16"/>
        <v>142.9</v>
      </c>
      <c r="M41" s="12">
        <f t="shared" si="16"/>
        <v>142.9</v>
      </c>
      <c r="N41" s="12">
        <f t="shared" si="16"/>
        <v>95.8</v>
      </c>
      <c r="O41" s="12">
        <f t="shared" si="16"/>
        <v>0</v>
      </c>
    </row>
    <row r="42" spans="1:15" ht="15" customHeight="1" x14ac:dyDescent="0.25">
      <c r="A42" s="19"/>
      <c r="C42" s="15" t="s">
        <v>9</v>
      </c>
      <c r="D42" s="8">
        <f t="shared" si="3"/>
        <v>44.2</v>
      </c>
      <c r="E42" s="16">
        <v>44.2</v>
      </c>
      <c r="F42" s="16">
        <v>29.1</v>
      </c>
      <c r="G42" s="16"/>
      <c r="H42" s="9">
        <f t="shared" si="4"/>
        <v>0</v>
      </c>
      <c r="I42" s="10"/>
      <c r="J42" s="10"/>
      <c r="K42" s="176"/>
      <c r="L42" s="12">
        <f t="shared" si="13"/>
        <v>44.2</v>
      </c>
      <c r="M42" s="12">
        <f t="shared" si="14"/>
        <v>44.2</v>
      </c>
      <c r="N42" s="12">
        <f t="shared" si="14"/>
        <v>29.1</v>
      </c>
      <c r="O42" s="12">
        <f t="shared" si="14"/>
        <v>0</v>
      </c>
    </row>
    <row r="43" spans="1:15" ht="15" customHeight="1" x14ac:dyDescent="0.25">
      <c r="A43" s="19"/>
      <c r="C43" s="15" t="s">
        <v>31</v>
      </c>
      <c r="D43" s="8">
        <f t="shared" si="3"/>
        <v>5.5</v>
      </c>
      <c r="E43" s="16">
        <v>5.5</v>
      </c>
      <c r="F43" s="16">
        <v>4.2</v>
      </c>
      <c r="G43" s="16"/>
      <c r="H43" s="9">
        <f t="shared" si="4"/>
        <v>0</v>
      </c>
      <c r="I43" s="10"/>
      <c r="J43" s="10"/>
      <c r="K43" s="176"/>
      <c r="L43" s="12">
        <f t="shared" si="13"/>
        <v>5.5</v>
      </c>
      <c r="M43" s="12">
        <f t="shared" si="14"/>
        <v>5.5</v>
      </c>
      <c r="N43" s="12">
        <f t="shared" si="14"/>
        <v>4.2</v>
      </c>
      <c r="O43" s="12">
        <f t="shared" si="14"/>
        <v>0</v>
      </c>
    </row>
    <row r="44" spans="1:15" ht="15" customHeight="1" x14ac:dyDescent="0.25">
      <c r="A44" s="19"/>
      <c r="C44" s="15" t="s">
        <v>22</v>
      </c>
      <c r="D44" s="8">
        <f t="shared" si="3"/>
        <v>71.2</v>
      </c>
      <c r="E44" s="16">
        <v>71.2</v>
      </c>
      <c r="F44" s="16">
        <v>45.8</v>
      </c>
      <c r="G44" s="16"/>
      <c r="H44" s="9">
        <f t="shared" si="4"/>
        <v>0</v>
      </c>
      <c r="I44" s="10"/>
      <c r="J44" s="10"/>
      <c r="K44" s="176"/>
      <c r="L44" s="12">
        <f t="shared" si="13"/>
        <v>71.2</v>
      </c>
      <c r="M44" s="12">
        <f t="shared" si="14"/>
        <v>71.2</v>
      </c>
      <c r="N44" s="12">
        <f t="shared" si="14"/>
        <v>45.8</v>
      </c>
      <c r="O44" s="12">
        <f t="shared" si="14"/>
        <v>0</v>
      </c>
    </row>
    <row r="45" spans="1:15" ht="15" customHeight="1" x14ac:dyDescent="0.25">
      <c r="A45" s="19"/>
      <c r="C45" s="88" t="s">
        <v>30</v>
      </c>
      <c r="D45" s="8">
        <f t="shared" si="3"/>
        <v>3.3</v>
      </c>
      <c r="E45" s="16">
        <v>3.3</v>
      </c>
      <c r="F45" s="16">
        <v>2.5</v>
      </c>
      <c r="G45" s="16"/>
      <c r="H45" s="9">
        <f t="shared" si="4"/>
        <v>0</v>
      </c>
      <c r="I45" s="10"/>
      <c r="J45" s="10"/>
      <c r="K45" s="176"/>
      <c r="L45" s="12">
        <f t="shared" si="13"/>
        <v>3.3</v>
      </c>
      <c r="M45" s="12">
        <f t="shared" si="14"/>
        <v>3.3</v>
      </c>
      <c r="N45" s="12">
        <f t="shared" si="14"/>
        <v>2.5</v>
      </c>
      <c r="O45" s="12">
        <f t="shared" si="14"/>
        <v>0</v>
      </c>
    </row>
    <row r="46" spans="1:15" ht="15" customHeight="1" x14ac:dyDescent="0.25">
      <c r="A46" s="40"/>
      <c r="B46" s="206"/>
      <c r="C46" s="88" t="s">
        <v>24</v>
      </c>
      <c r="D46" s="8">
        <f t="shared" si="3"/>
        <v>14.6</v>
      </c>
      <c r="E46" s="16">
        <v>14.6</v>
      </c>
      <c r="F46" s="16">
        <v>11.1</v>
      </c>
      <c r="G46" s="16"/>
      <c r="H46" s="9">
        <f t="shared" si="4"/>
        <v>4.0999999999999996</v>
      </c>
      <c r="I46" s="10">
        <v>4.0999999999999996</v>
      </c>
      <c r="J46" s="10">
        <v>3.1</v>
      </c>
      <c r="K46" s="176"/>
      <c r="L46" s="12">
        <f t="shared" si="13"/>
        <v>18.7</v>
      </c>
      <c r="M46" s="12">
        <f t="shared" si="14"/>
        <v>18.7</v>
      </c>
      <c r="N46" s="12">
        <f t="shared" si="14"/>
        <v>14.2</v>
      </c>
      <c r="O46" s="12">
        <f t="shared" si="14"/>
        <v>0</v>
      </c>
    </row>
    <row r="47" spans="1:15" ht="15" customHeight="1" x14ac:dyDescent="0.25">
      <c r="A47" s="5" t="s">
        <v>76</v>
      </c>
      <c r="B47" s="17" t="s">
        <v>12</v>
      </c>
      <c r="C47" s="15"/>
      <c r="D47" s="8">
        <f t="shared" si="3"/>
        <v>121.39999999999999</v>
      </c>
      <c r="E47" s="16">
        <f>SUM(E48:E51)</f>
        <v>121.39999999999999</v>
      </c>
      <c r="F47" s="16">
        <f>SUM(F48:F51)</f>
        <v>80.699999999999989</v>
      </c>
      <c r="G47" s="16">
        <f t="shared" ref="G47:O47" si="17">SUM(G48:G51)</f>
        <v>0</v>
      </c>
      <c r="H47" s="9">
        <f t="shared" si="4"/>
        <v>0</v>
      </c>
      <c r="I47" s="10">
        <f t="shared" si="17"/>
        <v>0</v>
      </c>
      <c r="J47" s="10">
        <f t="shared" si="17"/>
        <v>0</v>
      </c>
      <c r="K47" s="176">
        <f t="shared" si="17"/>
        <v>0</v>
      </c>
      <c r="L47" s="12">
        <f t="shared" si="17"/>
        <v>121.39999999999999</v>
      </c>
      <c r="M47" s="12">
        <f t="shared" si="17"/>
        <v>121.39999999999999</v>
      </c>
      <c r="N47" s="12">
        <f t="shared" si="17"/>
        <v>80.699999999999989</v>
      </c>
      <c r="O47" s="12">
        <f t="shared" si="17"/>
        <v>0</v>
      </c>
    </row>
    <row r="48" spans="1:15" ht="15" customHeight="1" x14ac:dyDescent="0.25">
      <c r="A48" s="19"/>
      <c r="C48" s="15" t="s">
        <v>9</v>
      </c>
      <c r="D48" s="8">
        <f t="shared" si="3"/>
        <v>37.799999999999997</v>
      </c>
      <c r="E48" s="16">
        <v>37.799999999999997</v>
      </c>
      <c r="F48" s="16">
        <v>24.7</v>
      </c>
      <c r="G48" s="16"/>
      <c r="H48" s="9">
        <f t="shared" si="4"/>
        <v>0</v>
      </c>
      <c r="I48" s="10"/>
      <c r="J48" s="10"/>
      <c r="K48" s="176"/>
      <c r="L48" s="12">
        <f t="shared" ref="L48:L63" si="18">M48+O48</f>
        <v>37.799999999999997</v>
      </c>
      <c r="M48" s="12">
        <f t="shared" ref="M48:O63" si="19">E48+I48</f>
        <v>37.799999999999997</v>
      </c>
      <c r="N48" s="12">
        <f t="shared" si="19"/>
        <v>24.7</v>
      </c>
      <c r="O48" s="12">
        <f t="shared" si="19"/>
        <v>0</v>
      </c>
    </row>
    <row r="49" spans="1:15" ht="15" customHeight="1" x14ac:dyDescent="0.25">
      <c r="A49" s="19"/>
      <c r="C49" s="15" t="s">
        <v>31</v>
      </c>
      <c r="D49" s="8">
        <f t="shared" si="3"/>
        <v>8.1999999999999993</v>
      </c>
      <c r="E49" s="16">
        <v>8.1999999999999993</v>
      </c>
      <c r="F49" s="16">
        <v>6.3</v>
      </c>
      <c r="G49" s="16"/>
      <c r="H49" s="9">
        <f t="shared" si="4"/>
        <v>0</v>
      </c>
      <c r="I49" s="10"/>
      <c r="J49" s="10"/>
      <c r="K49" s="176"/>
      <c r="L49" s="12">
        <f t="shared" si="18"/>
        <v>8.1999999999999993</v>
      </c>
      <c r="M49" s="12">
        <f t="shared" si="19"/>
        <v>8.1999999999999993</v>
      </c>
      <c r="N49" s="12">
        <f t="shared" si="19"/>
        <v>6.3</v>
      </c>
      <c r="O49" s="12">
        <f t="shared" si="19"/>
        <v>0</v>
      </c>
    </row>
    <row r="50" spans="1:15" ht="15" customHeight="1" x14ac:dyDescent="0.25">
      <c r="A50" s="19"/>
      <c r="C50" s="15" t="s">
        <v>22</v>
      </c>
      <c r="D50" s="8">
        <f t="shared" si="3"/>
        <v>60.8</v>
      </c>
      <c r="E50" s="16">
        <v>60.8</v>
      </c>
      <c r="F50" s="16">
        <v>38.6</v>
      </c>
      <c r="G50" s="16"/>
      <c r="H50" s="9">
        <f t="shared" si="4"/>
        <v>0</v>
      </c>
      <c r="I50" s="10"/>
      <c r="J50" s="10"/>
      <c r="K50" s="176"/>
      <c r="L50" s="12">
        <f t="shared" si="18"/>
        <v>60.8</v>
      </c>
      <c r="M50" s="12">
        <f t="shared" si="19"/>
        <v>60.8</v>
      </c>
      <c r="N50" s="12">
        <f t="shared" si="19"/>
        <v>38.6</v>
      </c>
      <c r="O50" s="12">
        <f t="shared" si="19"/>
        <v>0</v>
      </c>
    </row>
    <row r="51" spans="1:15" ht="15" customHeight="1" x14ac:dyDescent="0.25">
      <c r="A51" s="40"/>
      <c r="B51" s="206"/>
      <c r="C51" s="88" t="s">
        <v>24</v>
      </c>
      <c r="D51" s="8">
        <f t="shared" si="3"/>
        <v>14.6</v>
      </c>
      <c r="E51" s="16">
        <v>14.6</v>
      </c>
      <c r="F51" s="16">
        <v>11.1</v>
      </c>
      <c r="G51" s="16"/>
      <c r="H51" s="9">
        <f t="shared" si="4"/>
        <v>0</v>
      </c>
      <c r="I51" s="10"/>
      <c r="J51" s="10"/>
      <c r="K51" s="176"/>
      <c r="L51" s="11">
        <f>M51+O51</f>
        <v>14.6</v>
      </c>
      <c r="M51" s="11">
        <f>E51+I51</f>
        <v>14.6</v>
      </c>
      <c r="N51" s="11">
        <f>F51+J51</f>
        <v>11.1</v>
      </c>
      <c r="O51" s="11">
        <f>G51+K51</f>
        <v>0</v>
      </c>
    </row>
    <row r="52" spans="1:15" ht="15" customHeight="1" x14ac:dyDescent="0.25">
      <c r="A52" s="5" t="s">
        <v>77</v>
      </c>
      <c r="B52" s="17" t="s">
        <v>13</v>
      </c>
      <c r="C52" s="15"/>
      <c r="D52" s="8">
        <f t="shared" si="3"/>
        <v>74.599999999999994</v>
      </c>
      <c r="E52" s="16">
        <f>SUM(E53:E56)</f>
        <v>74.599999999999994</v>
      </c>
      <c r="F52" s="16">
        <f>SUM(F53:F56)</f>
        <v>50.5</v>
      </c>
      <c r="G52" s="16">
        <f>SUM(G53:G56)</f>
        <v>0</v>
      </c>
      <c r="H52" s="9">
        <f t="shared" si="4"/>
        <v>3</v>
      </c>
      <c r="I52" s="10">
        <f t="shared" ref="I52:O52" si="20">SUM(I53:I56)</f>
        <v>3</v>
      </c>
      <c r="J52" s="10">
        <f t="shared" si="20"/>
        <v>2.8</v>
      </c>
      <c r="K52" s="176">
        <f t="shared" si="20"/>
        <v>0</v>
      </c>
      <c r="L52" s="12">
        <f t="shared" si="20"/>
        <v>77.599999999999994</v>
      </c>
      <c r="M52" s="12">
        <f t="shared" si="20"/>
        <v>77.599999999999994</v>
      </c>
      <c r="N52" s="12">
        <f t="shared" si="20"/>
        <v>53.3</v>
      </c>
      <c r="O52" s="12">
        <f t="shared" si="20"/>
        <v>0</v>
      </c>
    </row>
    <row r="53" spans="1:15" ht="15" customHeight="1" x14ac:dyDescent="0.25">
      <c r="A53" s="19"/>
      <c r="C53" s="15" t="s">
        <v>9</v>
      </c>
      <c r="D53" s="8">
        <f t="shared" si="3"/>
        <v>38.4</v>
      </c>
      <c r="E53" s="16">
        <v>38.4</v>
      </c>
      <c r="F53" s="16">
        <v>23.5</v>
      </c>
      <c r="G53" s="16"/>
      <c r="H53" s="9">
        <f t="shared" si="4"/>
        <v>-0.7</v>
      </c>
      <c r="I53" s="10">
        <v>-0.7</v>
      </c>
      <c r="J53" s="10"/>
      <c r="K53" s="176"/>
      <c r="L53" s="12">
        <f t="shared" si="18"/>
        <v>37.699999999999996</v>
      </c>
      <c r="M53" s="12">
        <f t="shared" si="19"/>
        <v>37.699999999999996</v>
      </c>
      <c r="N53" s="12">
        <f t="shared" si="19"/>
        <v>23.5</v>
      </c>
      <c r="O53" s="12">
        <f t="shared" si="19"/>
        <v>0</v>
      </c>
    </row>
    <row r="54" spans="1:15" ht="15" customHeight="1" x14ac:dyDescent="0.25">
      <c r="A54" s="19"/>
      <c r="C54" s="15" t="s">
        <v>31</v>
      </c>
      <c r="D54" s="8">
        <f t="shared" si="3"/>
        <v>5.5</v>
      </c>
      <c r="E54" s="16">
        <v>5.5</v>
      </c>
      <c r="F54" s="16">
        <v>4.2</v>
      </c>
      <c r="G54" s="16"/>
      <c r="H54" s="9">
        <f t="shared" si="4"/>
        <v>0</v>
      </c>
      <c r="I54" s="10"/>
      <c r="J54" s="10"/>
      <c r="K54" s="176"/>
      <c r="L54" s="12">
        <f t="shared" si="18"/>
        <v>5.5</v>
      </c>
      <c r="M54" s="12">
        <f t="shared" si="19"/>
        <v>5.5</v>
      </c>
      <c r="N54" s="12">
        <f t="shared" si="19"/>
        <v>4.2</v>
      </c>
      <c r="O54" s="12">
        <f t="shared" si="19"/>
        <v>0</v>
      </c>
    </row>
    <row r="55" spans="1:15" ht="15" customHeight="1" x14ac:dyDescent="0.25">
      <c r="A55" s="19"/>
      <c r="C55" s="15" t="s">
        <v>22</v>
      </c>
      <c r="D55" s="8">
        <f t="shared" si="3"/>
        <v>16.100000000000001</v>
      </c>
      <c r="E55" s="16">
        <v>16.100000000000001</v>
      </c>
      <c r="F55" s="16">
        <v>11.7</v>
      </c>
      <c r="G55" s="16"/>
      <c r="H55" s="9">
        <f t="shared" si="4"/>
        <v>0</v>
      </c>
      <c r="I55" s="10"/>
      <c r="J55" s="10"/>
      <c r="K55" s="176"/>
      <c r="L55" s="12">
        <f t="shared" si="18"/>
        <v>16.100000000000001</v>
      </c>
      <c r="M55" s="12">
        <f t="shared" si="19"/>
        <v>16.100000000000001</v>
      </c>
      <c r="N55" s="12">
        <f t="shared" si="19"/>
        <v>11.7</v>
      </c>
      <c r="O55" s="12">
        <f t="shared" si="19"/>
        <v>0</v>
      </c>
    </row>
    <row r="56" spans="1:15" ht="15" customHeight="1" x14ac:dyDescent="0.25">
      <c r="A56" s="40"/>
      <c r="B56" s="206"/>
      <c r="C56" s="88" t="s">
        <v>24</v>
      </c>
      <c r="D56" s="8">
        <f t="shared" si="3"/>
        <v>14.6</v>
      </c>
      <c r="E56" s="16">
        <v>14.6</v>
      </c>
      <c r="F56" s="16">
        <v>11.1</v>
      </c>
      <c r="G56" s="16"/>
      <c r="H56" s="9">
        <f t="shared" si="4"/>
        <v>3.7</v>
      </c>
      <c r="I56" s="10">
        <v>3.7</v>
      </c>
      <c r="J56" s="10">
        <v>2.8</v>
      </c>
      <c r="K56" s="176"/>
      <c r="L56" s="11">
        <f>M56+O56</f>
        <v>18.3</v>
      </c>
      <c r="M56" s="11">
        <f>E56+I56</f>
        <v>18.3</v>
      </c>
      <c r="N56" s="11">
        <f>F56+J56</f>
        <v>13.899999999999999</v>
      </c>
      <c r="O56" s="11">
        <f>G56+K56</f>
        <v>0</v>
      </c>
    </row>
    <row r="57" spans="1:15" ht="15" customHeight="1" x14ac:dyDescent="0.25">
      <c r="A57" s="5" t="s">
        <v>78</v>
      </c>
      <c r="B57" s="29" t="s">
        <v>14</v>
      </c>
      <c r="C57" s="30"/>
      <c r="D57" s="8">
        <f t="shared" si="3"/>
        <v>95.100000000000009</v>
      </c>
      <c r="E57" s="16">
        <f t="shared" ref="E57:O57" si="21">SUM(E58:E61)</f>
        <v>95.100000000000009</v>
      </c>
      <c r="F57" s="16">
        <f t="shared" si="21"/>
        <v>56.7</v>
      </c>
      <c r="G57" s="16">
        <f t="shared" si="21"/>
        <v>0</v>
      </c>
      <c r="H57" s="9">
        <f t="shared" si="4"/>
        <v>0</v>
      </c>
      <c r="I57" s="10">
        <f t="shared" si="21"/>
        <v>0</v>
      </c>
      <c r="J57" s="10">
        <f t="shared" si="21"/>
        <v>0</v>
      </c>
      <c r="K57" s="176">
        <f t="shared" si="21"/>
        <v>0</v>
      </c>
      <c r="L57" s="12">
        <f t="shared" si="21"/>
        <v>95.100000000000009</v>
      </c>
      <c r="M57" s="12">
        <f t="shared" si="21"/>
        <v>95.100000000000009</v>
      </c>
      <c r="N57" s="12">
        <f t="shared" si="21"/>
        <v>56.7</v>
      </c>
      <c r="O57" s="12">
        <f t="shared" si="21"/>
        <v>0</v>
      </c>
    </row>
    <row r="58" spans="1:15" ht="15" customHeight="1" x14ac:dyDescent="0.25">
      <c r="A58" s="19"/>
      <c r="B58" s="75"/>
      <c r="C58" s="30" t="s">
        <v>9</v>
      </c>
      <c r="D58" s="8">
        <f t="shared" si="3"/>
        <v>54.1</v>
      </c>
      <c r="E58" s="16">
        <v>54.1</v>
      </c>
      <c r="F58" s="16">
        <v>25.5</v>
      </c>
      <c r="G58" s="16"/>
      <c r="H58" s="9">
        <f t="shared" si="4"/>
        <v>0</v>
      </c>
      <c r="I58" s="10"/>
      <c r="J58" s="10"/>
      <c r="K58" s="176"/>
      <c r="L58" s="12">
        <f t="shared" si="18"/>
        <v>54.1</v>
      </c>
      <c r="M58" s="12">
        <f t="shared" si="19"/>
        <v>54.1</v>
      </c>
      <c r="N58" s="12">
        <f t="shared" si="19"/>
        <v>25.5</v>
      </c>
      <c r="O58" s="12">
        <f t="shared" si="19"/>
        <v>0</v>
      </c>
    </row>
    <row r="59" spans="1:15" ht="15" customHeight="1" x14ac:dyDescent="0.25">
      <c r="A59" s="19"/>
      <c r="B59" s="75"/>
      <c r="C59" s="30" t="s">
        <v>31</v>
      </c>
      <c r="D59" s="8">
        <f t="shared" si="3"/>
        <v>5.5</v>
      </c>
      <c r="E59" s="16">
        <v>5.5</v>
      </c>
      <c r="F59" s="16">
        <v>4.2</v>
      </c>
      <c r="G59" s="16"/>
      <c r="H59" s="9">
        <f t="shared" si="4"/>
        <v>0</v>
      </c>
      <c r="I59" s="10"/>
      <c r="J59" s="10"/>
      <c r="K59" s="176"/>
      <c r="L59" s="12">
        <f t="shared" si="18"/>
        <v>5.5</v>
      </c>
      <c r="M59" s="12">
        <f t="shared" si="19"/>
        <v>5.5</v>
      </c>
      <c r="N59" s="12">
        <f t="shared" si="19"/>
        <v>4.2</v>
      </c>
      <c r="O59" s="12">
        <f t="shared" si="19"/>
        <v>0</v>
      </c>
    </row>
    <row r="60" spans="1:15" ht="15" customHeight="1" x14ac:dyDescent="0.25">
      <c r="A60" s="19"/>
      <c r="B60" s="75"/>
      <c r="C60" s="30" t="s">
        <v>22</v>
      </c>
      <c r="D60" s="8">
        <f t="shared" si="3"/>
        <v>20.8</v>
      </c>
      <c r="E60" s="16">
        <v>20.8</v>
      </c>
      <c r="F60" s="16">
        <v>15.9</v>
      </c>
      <c r="G60" s="16"/>
      <c r="H60" s="9">
        <f t="shared" si="4"/>
        <v>0</v>
      </c>
      <c r="I60" s="10"/>
      <c r="J60" s="10"/>
      <c r="K60" s="176"/>
      <c r="L60" s="12">
        <f t="shared" si="18"/>
        <v>20.8</v>
      </c>
      <c r="M60" s="12">
        <f t="shared" si="19"/>
        <v>20.8</v>
      </c>
      <c r="N60" s="12">
        <f t="shared" si="19"/>
        <v>15.9</v>
      </c>
      <c r="O60" s="12">
        <f t="shared" si="19"/>
        <v>0</v>
      </c>
    </row>
    <row r="61" spans="1:15" ht="15" customHeight="1" x14ac:dyDescent="0.25">
      <c r="A61" s="40"/>
      <c r="B61" s="41"/>
      <c r="C61" s="77" t="s">
        <v>24</v>
      </c>
      <c r="D61" s="8">
        <f t="shared" si="3"/>
        <v>14.7</v>
      </c>
      <c r="E61" s="16">
        <v>14.7</v>
      </c>
      <c r="F61" s="16">
        <v>11.1</v>
      </c>
      <c r="G61" s="16"/>
      <c r="H61" s="9">
        <f t="shared" si="4"/>
        <v>0</v>
      </c>
      <c r="I61" s="10"/>
      <c r="J61" s="10"/>
      <c r="K61" s="176"/>
      <c r="L61" s="11">
        <f>M61+O61</f>
        <v>14.7</v>
      </c>
      <c r="M61" s="11">
        <f>E61+I61</f>
        <v>14.7</v>
      </c>
      <c r="N61" s="11">
        <f>F61+J61</f>
        <v>11.1</v>
      </c>
      <c r="O61" s="11">
        <f>G61+K61</f>
        <v>0</v>
      </c>
    </row>
    <row r="62" spans="1:15" ht="15" customHeight="1" x14ac:dyDescent="0.25">
      <c r="A62" s="124" t="s">
        <v>79</v>
      </c>
      <c r="B62" s="29" t="s">
        <v>15</v>
      </c>
      <c r="C62" s="30"/>
      <c r="D62" s="8">
        <f t="shared" si="3"/>
        <v>89.3</v>
      </c>
      <c r="E62" s="16">
        <f>SUM(E63:E66)</f>
        <v>89.3</v>
      </c>
      <c r="F62" s="16">
        <f>SUM(F63:F66)</f>
        <v>64.7</v>
      </c>
      <c r="G62" s="16">
        <f t="shared" ref="G62:O62" si="22">SUM(G63:G66)</f>
        <v>0</v>
      </c>
      <c r="H62" s="9">
        <f t="shared" si="4"/>
        <v>0</v>
      </c>
      <c r="I62" s="10">
        <f t="shared" si="22"/>
        <v>0</v>
      </c>
      <c r="J62" s="10">
        <f t="shared" si="22"/>
        <v>0</v>
      </c>
      <c r="K62" s="176">
        <f t="shared" si="22"/>
        <v>0</v>
      </c>
      <c r="L62" s="12">
        <f t="shared" si="22"/>
        <v>89.3</v>
      </c>
      <c r="M62" s="12">
        <f t="shared" si="22"/>
        <v>89.3</v>
      </c>
      <c r="N62" s="12">
        <f t="shared" si="22"/>
        <v>64.7</v>
      </c>
      <c r="O62" s="12">
        <f t="shared" si="22"/>
        <v>0</v>
      </c>
    </row>
    <row r="63" spans="1:15" ht="15" customHeight="1" x14ac:dyDescent="0.25">
      <c r="A63" s="128"/>
      <c r="B63" s="75"/>
      <c r="C63" s="30" t="s">
        <v>9</v>
      </c>
      <c r="D63" s="8">
        <f t="shared" si="3"/>
        <v>34.1</v>
      </c>
      <c r="E63" s="16">
        <v>34.1</v>
      </c>
      <c r="F63" s="16">
        <v>22.7</v>
      </c>
      <c r="G63" s="16"/>
      <c r="H63" s="9">
        <f t="shared" si="4"/>
        <v>0</v>
      </c>
      <c r="I63" s="10"/>
      <c r="J63" s="10"/>
      <c r="K63" s="176"/>
      <c r="L63" s="12">
        <f t="shared" si="18"/>
        <v>34.1</v>
      </c>
      <c r="M63" s="12">
        <f t="shared" si="19"/>
        <v>34.1</v>
      </c>
      <c r="N63" s="12">
        <f t="shared" si="19"/>
        <v>22.7</v>
      </c>
      <c r="O63" s="12">
        <f t="shared" si="19"/>
        <v>0</v>
      </c>
    </row>
    <row r="64" spans="1:15" ht="15" customHeight="1" x14ac:dyDescent="0.25">
      <c r="A64" s="128"/>
      <c r="B64" s="75"/>
      <c r="C64" s="30" t="s">
        <v>31</v>
      </c>
      <c r="D64" s="8">
        <f t="shared" si="3"/>
        <v>8.1999999999999993</v>
      </c>
      <c r="E64" s="16">
        <v>8.1999999999999993</v>
      </c>
      <c r="F64" s="16">
        <v>6.3</v>
      </c>
      <c r="G64" s="16"/>
      <c r="H64" s="9">
        <f t="shared" si="4"/>
        <v>0</v>
      </c>
      <c r="I64" s="10"/>
      <c r="J64" s="10"/>
      <c r="K64" s="176"/>
      <c r="L64" s="12">
        <f>M64+O64</f>
        <v>8.1999999999999993</v>
      </c>
      <c r="M64" s="12">
        <f>E64+I64</f>
        <v>8.1999999999999993</v>
      </c>
      <c r="N64" s="12">
        <f>F64+J64</f>
        <v>6.3</v>
      </c>
      <c r="O64" s="12">
        <f>G64+K64</f>
        <v>0</v>
      </c>
    </row>
    <row r="65" spans="1:15" ht="15" customHeight="1" x14ac:dyDescent="0.25">
      <c r="A65" s="128"/>
      <c r="B65" s="75"/>
      <c r="C65" s="30" t="s">
        <v>22</v>
      </c>
      <c r="D65" s="8">
        <f t="shared" si="3"/>
        <v>32.200000000000003</v>
      </c>
      <c r="E65" s="16">
        <v>32.200000000000003</v>
      </c>
      <c r="F65" s="16">
        <v>24.6</v>
      </c>
      <c r="G65" s="16"/>
      <c r="H65" s="9">
        <f t="shared" si="4"/>
        <v>0</v>
      </c>
      <c r="I65" s="10"/>
      <c r="J65" s="10"/>
      <c r="K65" s="176"/>
      <c r="L65" s="12">
        <f t="shared" ref="L65:L86" si="23">M65+O65</f>
        <v>32.200000000000003</v>
      </c>
      <c r="M65" s="12">
        <f t="shared" ref="M65:O86" si="24">E65+I65</f>
        <v>32.200000000000003</v>
      </c>
      <c r="N65" s="12">
        <f t="shared" si="24"/>
        <v>24.6</v>
      </c>
      <c r="O65" s="12">
        <f t="shared" si="24"/>
        <v>0</v>
      </c>
    </row>
    <row r="66" spans="1:15" ht="15" customHeight="1" x14ac:dyDescent="0.25">
      <c r="A66" s="207"/>
      <c r="B66" s="41"/>
      <c r="C66" s="77" t="s">
        <v>24</v>
      </c>
      <c r="D66" s="8">
        <f t="shared" si="3"/>
        <v>14.8</v>
      </c>
      <c r="E66" s="16">
        <v>14.8</v>
      </c>
      <c r="F66" s="16">
        <v>11.1</v>
      </c>
      <c r="G66" s="16"/>
      <c r="H66" s="9">
        <f t="shared" si="4"/>
        <v>0</v>
      </c>
      <c r="I66" s="10"/>
      <c r="J66" s="10"/>
      <c r="K66" s="176"/>
      <c r="L66" s="11">
        <f>M66+O66</f>
        <v>14.8</v>
      </c>
      <c r="M66" s="11">
        <f>E66+I66</f>
        <v>14.8</v>
      </c>
      <c r="N66" s="11">
        <f>F66+J66</f>
        <v>11.1</v>
      </c>
      <c r="O66" s="11">
        <f>G66+K66</f>
        <v>0</v>
      </c>
    </row>
    <row r="67" spans="1:15" ht="15" customHeight="1" x14ac:dyDescent="0.25">
      <c r="A67" s="5" t="s">
        <v>80</v>
      </c>
      <c r="B67" s="208" t="s">
        <v>16</v>
      </c>
      <c r="C67" s="15"/>
      <c r="D67" s="8">
        <f t="shared" si="3"/>
        <v>178.89999999999998</v>
      </c>
      <c r="E67" s="16">
        <f>SUM(E68:E72)</f>
        <v>178.89999999999998</v>
      </c>
      <c r="F67" s="16">
        <f>SUM(F68:F72)</f>
        <v>125.69999999999999</v>
      </c>
      <c r="G67" s="16">
        <f t="shared" ref="G67:O67" si="25">SUM(G68:G72)</f>
        <v>0</v>
      </c>
      <c r="H67" s="9">
        <f t="shared" si="4"/>
        <v>0</v>
      </c>
      <c r="I67" s="10">
        <f>SUM(I68:I72)</f>
        <v>0</v>
      </c>
      <c r="J67" s="10">
        <f>SUM(J68:J72)</f>
        <v>0</v>
      </c>
      <c r="K67" s="10">
        <f t="shared" si="25"/>
        <v>0</v>
      </c>
      <c r="L67" s="12">
        <f t="shared" si="25"/>
        <v>178.89999999999998</v>
      </c>
      <c r="M67" s="12">
        <f t="shared" si="25"/>
        <v>178.89999999999998</v>
      </c>
      <c r="N67" s="12">
        <f t="shared" si="25"/>
        <v>125.69999999999999</v>
      </c>
      <c r="O67" s="12">
        <f t="shared" si="25"/>
        <v>0</v>
      </c>
    </row>
    <row r="68" spans="1:15" ht="15" customHeight="1" x14ac:dyDescent="0.25">
      <c r="A68" s="19"/>
      <c r="B68" s="209"/>
      <c r="C68" s="15" t="s">
        <v>9</v>
      </c>
      <c r="D68" s="8">
        <f t="shared" si="3"/>
        <v>74.900000000000006</v>
      </c>
      <c r="E68" s="16">
        <v>74.900000000000006</v>
      </c>
      <c r="F68" s="16">
        <v>50.4</v>
      </c>
      <c r="G68" s="16"/>
      <c r="H68" s="9">
        <f t="shared" si="4"/>
        <v>0</v>
      </c>
      <c r="I68" s="10"/>
      <c r="J68" s="10"/>
      <c r="K68" s="176"/>
      <c r="L68" s="12">
        <f t="shared" si="23"/>
        <v>74.900000000000006</v>
      </c>
      <c r="M68" s="12">
        <f t="shared" si="24"/>
        <v>74.900000000000006</v>
      </c>
      <c r="N68" s="12">
        <f t="shared" si="24"/>
        <v>50.4</v>
      </c>
      <c r="O68" s="12">
        <f t="shared" si="24"/>
        <v>0</v>
      </c>
    </row>
    <row r="69" spans="1:15" ht="15" customHeight="1" x14ac:dyDescent="0.25">
      <c r="A69" s="19"/>
      <c r="B69" s="209"/>
      <c r="C69" s="15" t="s">
        <v>31</v>
      </c>
      <c r="D69" s="8">
        <f t="shared" si="3"/>
        <v>13.7</v>
      </c>
      <c r="E69" s="16">
        <v>13.7</v>
      </c>
      <c r="F69" s="16">
        <v>10.5</v>
      </c>
      <c r="G69" s="16"/>
      <c r="H69" s="9">
        <f t="shared" si="4"/>
        <v>0</v>
      </c>
      <c r="I69" s="10"/>
      <c r="J69" s="10"/>
      <c r="K69" s="176"/>
      <c r="L69" s="12">
        <f t="shared" si="23"/>
        <v>13.7</v>
      </c>
      <c r="M69" s="12">
        <f t="shared" si="24"/>
        <v>13.7</v>
      </c>
      <c r="N69" s="12">
        <f t="shared" si="24"/>
        <v>10.5</v>
      </c>
      <c r="O69" s="12">
        <f t="shared" si="24"/>
        <v>0</v>
      </c>
    </row>
    <row r="70" spans="1:15" ht="15" customHeight="1" x14ac:dyDescent="0.25">
      <c r="A70" s="19"/>
      <c r="B70" s="209"/>
      <c r="C70" s="15" t="s">
        <v>22</v>
      </c>
      <c r="D70" s="8">
        <f t="shared" si="3"/>
        <v>70.400000000000006</v>
      </c>
      <c r="E70" s="16">
        <v>70.400000000000006</v>
      </c>
      <c r="F70" s="16">
        <v>49.7</v>
      </c>
      <c r="G70" s="16"/>
      <c r="H70" s="9">
        <f t="shared" si="4"/>
        <v>0</v>
      </c>
      <c r="I70" s="10"/>
      <c r="J70" s="10"/>
      <c r="K70" s="176"/>
      <c r="L70" s="12">
        <f t="shared" si="23"/>
        <v>70.400000000000006</v>
      </c>
      <c r="M70" s="12">
        <f t="shared" si="24"/>
        <v>70.400000000000006</v>
      </c>
      <c r="N70" s="12">
        <f t="shared" si="24"/>
        <v>49.7</v>
      </c>
      <c r="O70" s="12">
        <f t="shared" si="24"/>
        <v>0</v>
      </c>
    </row>
    <row r="71" spans="1:15" ht="15" customHeight="1" x14ac:dyDescent="0.25">
      <c r="A71" s="19"/>
      <c r="C71" s="88" t="s">
        <v>30</v>
      </c>
      <c r="D71" s="8">
        <f t="shared" si="3"/>
        <v>1.7</v>
      </c>
      <c r="E71" s="16">
        <v>1.7</v>
      </c>
      <c r="F71" s="16">
        <v>1.3</v>
      </c>
      <c r="G71" s="16"/>
      <c r="H71" s="9">
        <f t="shared" si="4"/>
        <v>0</v>
      </c>
      <c r="I71" s="10"/>
      <c r="J71" s="10"/>
      <c r="K71" s="176"/>
      <c r="L71" s="12">
        <f t="shared" si="23"/>
        <v>1.7</v>
      </c>
      <c r="M71" s="12">
        <f t="shared" si="24"/>
        <v>1.7</v>
      </c>
      <c r="N71" s="12">
        <f t="shared" si="24"/>
        <v>1.3</v>
      </c>
      <c r="O71" s="12">
        <f t="shared" si="24"/>
        <v>0</v>
      </c>
    </row>
    <row r="72" spans="1:15" ht="15" customHeight="1" x14ac:dyDescent="0.25">
      <c r="A72" s="210"/>
      <c r="B72" s="211"/>
      <c r="C72" s="88" t="s">
        <v>24</v>
      </c>
      <c r="D72" s="8">
        <f t="shared" si="3"/>
        <v>18.2</v>
      </c>
      <c r="E72" s="16">
        <v>18.2</v>
      </c>
      <c r="F72" s="16">
        <v>13.8</v>
      </c>
      <c r="G72" s="16"/>
      <c r="H72" s="9">
        <f t="shared" si="4"/>
        <v>0</v>
      </c>
      <c r="I72" s="10"/>
      <c r="J72" s="10"/>
      <c r="K72" s="176"/>
      <c r="L72" s="11">
        <f>M72+O72</f>
        <v>18.2</v>
      </c>
      <c r="M72" s="11">
        <f>E72+I72</f>
        <v>18.2</v>
      </c>
      <c r="N72" s="11">
        <f>F72+J72</f>
        <v>13.8</v>
      </c>
      <c r="O72" s="11">
        <f>G72+K72</f>
        <v>0</v>
      </c>
    </row>
    <row r="73" spans="1:15" ht="15" customHeight="1" x14ac:dyDescent="0.25">
      <c r="A73" s="5" t="s">
        <v>81</v>
      </c>
      <c r="B73" s="17" t="s">
        <v>17</v>
      </c>
      <c r="C73" s="15"/>
      <c r="D73" s="8">
        <f t="shared" si="3"/>
        <v>85.6</v>
      </c>
      <c r="E73" s="16">
        <f t="shared" ref="E73:O73" si="26">SUM(E74:E77)</f>
        <v>85.6</v>
      </c>
      <c r="F73" s="16">
        <f t="shared" si="26"/>
        <v>60.500000000000007</v>
      </c>
      <c r="G73" s="16">
        <f t="shared" si="26"/>
        <v>0</v>
      </c>
      <c r="H73" s="9">
        <f t="shared" si="4"/>
        <v>5.2</v>
      </c>
      <c r="I73" s="10">
        <f t="shared" si="26"/>
        <v>5.2</v>
      </c>
      <c r="J73" s="10">
        <f t="shared" si="26"/>
        <v>3.9</v>
      </c>
      <c r="K73" s="176">
        <f t="shared" si="26"/>
        <v>0</v>
      </c>
      <c r="L73" s="12">
        <f t="shared" si="26"/>
        <v>90.8</v>
      </c>
      <c r="M73" s="12">
        <f t="shared" si="26"/>
        <v>90.8</v>
      </c>
      <c r="N73" s="12">
        <f t="shared" si="26"/>
        <v>64.400000000000006</v>
      </c>
      <c r="O73" s="12">
        <f t="shared" si="26"/>
        <v>0</v>
      </c>
    </row>
    <row r="74" spans="1:15" ht="15" customHeight="1" x14ac:dyDescent="0.25">
      <c r="A74" s="19"/>
      <c r="C74" s="15" t="s">
        <v>9</v>
      </c>
      <c r="D74" s="8">
        <f t="shared" si="3"/>
        <v>41.8</v>
      </c>
      <c r="E74" s="16">
        <v>41.8</v>
      </c>
      <c r="F74" s="16">
        <v>27.2</v>
      </c>
      <c r="G74" s="16"/>
      <c r="H74" s="9">
        <f t="shared" si="4"/>
        <v>0</v>
      </c>
      <c r="I74" s="10"/>
      <c r="J74" s="10"/>
      <c r="K74" s="176"/>
      <c r="L74" s="12">
        <f t="shared" si="23"/>
        <v>41.8</v>
      </c>
      <c r="M74" s="12">
        <f t="shared" si="24"/>
        <v>41.8</v>
      </c>
      <c r="N74" s="12">
        <f t="shared" si="24"/>
        <v>27.2</v>
      </c>
      <c r="O74" s="12">
        <f t="shared" si="24"/>
        <v>0</v>
      </c>
    </row>
    <row r="75" spans="1:15" ht="15" customHeight="1" x14ac:dyDescent="0.25">
      <c r="A75" s="19"/>
      <c r="C75" s="15" t="s">
        <v>31</v>
      </c>
      <c r="D75" s="8">
        <f t="shared" si="3"/>
        <v>2.7</v>
      </c>
      <c r="E75" s="16">
        <v>2.7</v>
      </c>
      <c r="F75" s="16">
        <v>2.1</v>
      </c>
      <c r="G75" s="16"/>
      <c r="H75" s="9">
        <f t="shared" si="4"/>
        <v>0</v>
      </c>
      <c r="I75" s="10"/>
      <c r="J75" s="10"/>
      <c r="K75" s="176"/>
      <c r="L75" s="12">
        <f t="shared" si="23"/>
        <v>2.7</v>
      </c>
      <c r="M75" s="12">
        <f t="shared" si="24"/>
        <v>2.7</v>
      </c>
      <c r="N75" s="12">
        <f t="shared" si="24"/>
        <v>2.1</v>
      </c>
      <c r="O75" s="12">
        <f t="shared" si="24"/>
        <v>0</v>
      </c>
    </row>
    <row r="76" spans="1:15" ht="15" customHeight="1" x14ac:dyDescent="0.25">
      <c r="A76" s="19"/>
      <c r="C76" s="15" t="s">
        <v>22</v>
      </c>
      <c r="D76" s="8">
        <f t="shared" si="3"/>
        <v>26.3</v>
      </c>
      <c r="E76" s="16">
        <v>26.3</v>
      </c>
      <c r="F76" s="16">
        <v>20.100000000000001</v>
      </c>
      <c r="G76" s="16"/>
      <c r="H76" s="9">
        <f t="shared" si="4"/>
        <v>0</v>
      </c>
      <c r="I76" s="10"/>
      <c r="J76" s="10"/>
      <c r="K76" s="176"/>
      <c r="L76" s="12">
        <f t="shared" si="23"/>
        <v>26.3</v>
      </c>
      <c r="M76" s="12">
        <f t="shared" si="24"/>
        <v>26.3</v>
      </c>
      <c r="N76" s="12">
        <f t="shared" si="24"/>
        <v>20.100000000000001</v>
      </c>
      <c r="O76" s="12">
        <f t="shared" si="24"/>
        <v>0</v>
      </c>
    </row>
    <row r="77" spans="1:15" ht="15" customHeight="1" x14ac:dyDescent="0.25">
      <c r="A77" s="40"/>
      <c r="B77" s="206"/>
      <c r="C77" s="88" t="s">
        <v>24</v>
      </c>
      <c r="D77" s="8">
        <f t="shared" si="3"/>
        <v>14.8</v>
      </c>
      <c r="E77" s="16">
        <v>14.8</v>
      </c>
      <c r="F77" s="16">
        <v>11.1</v>
      </c>
      <c r="G77" s="16"/>
      <c r="H77" s="9">
        <f t="shared" si="4"/>
        <v>5.2</v>
      </c>
      <c r="I77" s="10">
        <v>5.2</v>
      </c>
      <c r="J77" s="10">
        <v>3.9</v>
      </c>
      <c r="K77" s="176"/>
      <c r="L77" s="11">
        <f>M77+O77</f>
        <v>20</v>
      </c>
      <c r="M77" s="11">
        <f>E77+I77</f>
        <v>20</v>
      </c>
      <c r="N77" s="11">
        <f>F77+J77</f>
        <v>15</v>
      </c>
      <c r="O77" s="11">
        <f>G77+K77</f>
        <v>0</v>
      </c>
    </row>
    <row r="78" spans="1:15" ht="15" customHeight="1" x14ac:dyDescent="0.25">
      <c r="A78" s="5" t="s">
        <v>82</v>
      </c>
      <c r="B78" s="17" t="s">
        <v>18</v>
      </c>
      <c r="C78" s="15"/>
      <c r="D78" s="8">
        <f t="shared" si="3"/>
        <v>61.4</v>
      </c>
      <c r="E78" s="16">
        <f t="shared" ref="E78:O78" si="27">SUM(E79:E82)</f>
        <v>61.4</v>
      </c>
      <c r="F78" s="16">
        <f t="shared" si="27"/>
        <v>44.8</v>
      </c>
      <c r="G78" s="16">
        <f t="shared" si="27"/>
        <v>0</v>
      </c>
      <c r="H78" s="9">
        <f t="shared" si="4"/>
        <v>0</v>
      </c>
      <c r="I78" s="10">
        <f t="shared" si="27"/>
        <v>0</v>
      </c>
      <c r="J78" s="10">
        <f t="shared" si="27"/>
        <v>0</v>
      </c>
      <c r="K78" s="176">
        <f t="shared" si="27"/>
        <v>0</v>
      </c>
      <c r="L78" s="12">
        <f t="shared" si="27"/>
        <v>61.4</v>
      </c>
      <c r="M78" s="12">
        <f t="shared" si="27"/>
        <v>61.4</v>
      </c>
      <c r="N78" s="12">
        <f t="shared" si="27"/>
        <v>44.8</v>
      </c>
      <c r="O78" s="12">
        <f t="shared" si="27"/>
        <v>0</v>
      </c>
    </row>
    <row r="79" spans="1:15" ht="15" customHeight="1" x14ac:dyDescent="0.25">
      <c r="A79" s="19"/>
      <c r="C79" s="15" t="s">
        <v>9</v>
      </c>
      <c r="D79" s="8">
        <f t="shared" si="3"/>
        <v>26.3</v>
      </c>
      <c r="E79" s="16">
        <v>26.3</v>
      </c>
      <c r="F79" s="16">
        <v>18</v>
      </c>
      <c r="G79" s="16"/>
      <c r="H79" s="9">
        <f t="shared" si="4"/>
        <v>0</v>
      </c>
      <c r="I79" s="10"/>
      <c r="J79" s="10"/>
      <c r="K79" s="176"/>
      <c r="L79" s="12">
        <f t="shared" si="23"/>
        <v>26.3</v>
      </c>
      <c r="M79" s="12">
        <f t="shared" si="24"/>
        <v>26.3</v>
      </c>
      <c r="N79" s="12">
        <f t="shared" si="24"/>
        <v>18</v>
      </c>
      <c r="O79" s="12">
        <f t="shared" si="24"/>
        <v>0</v>
      </c>
    </row>
    <row r="80" spans="1:15" ht="15" customHeight="1" x14ac:dyDescent="0.25">
      <c r="A80" s="19"/>
      <c r="C80" s="15" t="s">
        <v>31</v>
      </c>
      <c r="D80" s="8">
        <f t="shared" si="3"/>
        <v>2.7</v>
      </c>
      <c r="E80" s="16">
        <v>2.7</v>
      </c>
      <c r="F80" s="16">
        <v>2.1</v>
      </c>
      <c r="G80" s="16"/>
      <c r="H80" s="9">
        <f t="shared" si="4"/>
        <v>0</v>
      </c>
      <c r="I80" s="10"/>
      <c r="J80" s="10"/>
      <c r="K80" s="176"/>
      <c r="L80" s="12">
        <f t="shared" si="23"/>
        <v>2.7</v>
      </c>
      <c r="M80" s="12">
        <f t="shared" si="24"/>
        <v>2.7</v>
      </c>
      <c r="N80" s="12">
        <f t="shared" si="24"/>
        <v>2.1</v>
      </c>
      <c r="O80" s="12">
        <f t="shared" si="24"/>
        <v>0</v>
      </c>
    </row>
    <row r="81" spans="1:15" ht="15" customHeight="1" x14ac:dyDescent="0.25">
      <c r="A81" s="19"/>
      <c r="C81" s="15" t="s">
        <v>22</v>
      </c>
      <c r="D81" s="8">
        <f t="shared" si="3"/>
        <v>25.1</v>
      </c>
      <c r="E81" s="16">
        <v>25.1</v>
      </c>
      <c r="F81" s="16">
        <v>19.2</v>
      </c>
      <c r="G81" s="16"/>
      <c r="H81" s="9">
        <f t="shared" si="4"/>
        <v>0</v>
      </c>
      <c r="I81" s="10"/>
      <c r="J81" s="10"/>
      <c r="K81" s="176"/>
      <c r="L81" s="12">
        <f t="shared" si="23"/>
        <v>25.1</v>
      </c>
      <c r="M81" s="12">
        <f t="shared" si="24"/>
        <v>25.1</v>
      </c>
      <c r="N81" s="12">
        <f t="shared" si="24"/>
        <v>19.2</v>
      </c>
      <c r="O81" s="12">
        <f t="shared" si="24"/>
        <v>0</v>
      </c>
    </row>
    <row r="82" spans="1:15" ht="15" customHeight="1" x14ac:dyDescent="0.25">
      <c r="A82" s="40"/>
      <c r="B82" s="206"/>
      <c r="C82" s="88" t="s">
        <v>24</v>
      </c>
      <c r="D82" s="8">
        <f t="shared" si="3"/>
        <v>7.3</v>
      </c>
      <c r="E82" s="16">
        <v>7.3</v>
      </c>
      <c r="F82" s="16">
        <v>5.5</v>
      </c>
      <c r="G82" s="16"/>
      <c r="H82" s="9">
        <f t="shared" si="4"/>
        <v>0</v>
      </c>
      <c r="I82" s="10"/>
      <c r="J82" s="10"/>
      <c r="K82" s="176"/>
      <c r="L82" s="11">
        <f>M82+O82</f>
        <v>7.3</v>
      </c>
      <c r="M82" s="11">
        <f>E82+I82</f>
        <v>7.3</v>
      </c>
      <c r="N82" s="11">
        <f>F82+J82</f>
        <v>5.5</v>
      </c>
      <c r="O82" s="11">
        <f>G82+K82</f>
        <v>0</v>
      </c>
    </row>
    <row r="83" spans="1:15" ht="15" customHeight="1" x14ac:dyDescent="0.25">
      <c r="A83" s="5" t="s">
        <v>83</v>
      </c>
      <c r="B83" s="17" t="s">
        <v>19</v>
      </c>
      <c r="C83" s="15"/>
      <c r="D83" s="8">
        <f t="shared" si="3"/>
        <v>160.6</v>
      </c>
      <c r="E83" s="16">
        <f>SUM(E84:E86)</f>
        <v>160.6</v>
      </c>
      <c r="F83" s="16">
        <f>SUM(F84:F86)</f>
        <v>106</v>
      </c>
      <c r="G83" s="16">
        <f t="shared" ref="G83:O83" si="28">SUM(G84:G86)</f>
        <v>0</v>
      </c>
      <c r="H83" s="9">
        <f t="shared" si="4"/>
        <v>0</v>
      </c>
      <c r="I83" s="10">
        <f t="shared" si="28"/>
        <v>0</v>
      </c>
      <c r="J83" s="10">
        <f t="shared" si="28"/>
        <v>0</v>
      </c>
      <c r="K83" s="176">
        <f t="shared" si="28"/>
        <v>0</v>
      </c>
      <c r="L83" s="12">
        <f t="shared" si="28"/>
        <v>160.6</v>
      </c>
      <c r="M83" s="12">
        <f t="shared" si="28"/>
        <v>160.6</v>
      </c>
      <c r="N83" s="12">
        <f t="shared" si="28"/>
        <v>106</v>
      </c>
      <c r="O83" s="12">
        <f t="shared" si="28"/>
        <v>0</v>
      </c>
    </row>
    <row r="84" spans="1:15" ht="15" customHeight="1" x14ac:dyDescent="0.25">
      <c r="A84" s="19"/>
      <c r="C84" s="15" t="s">
        <v>9</v>
      </c>
      <c r="D84" s="8">
        <f t="shared" si="3"/>
        <v>107.4</v>
      </c>
      <c r="E84" s="16">
        <v>107.4</v>
      </c>
      <c r="F84" s="16">
        <v>65.3</v>
      </c>
      <c r="G84" s="16"/>
      <c r="H84" s="9">
        <f t="shared" si="4"/>
        <v>0</v>
      </c>
      <c r="I84" s="10"/>
      <c r="J84" s="10"/>
      <c r="K84" s="176"/>
      <c r="L84" s="12">
        <f t="shared" si="23"/>
        <v>107.4</v>
      </c>
      <c r="M84" s="12">
        <f t="shared" si="24"/>
        <v>107.4</v>
      </c>
      <c r="N84" s="12">
        <f t="shared" si="24"/>
        <v>65.3</v>
      </c>
      <c r="O84" s="12">
        <f t="shared" si="24"/>
        <v>0</v>
      </c>
    </row>
    <row r="85" spans="1:15" ht="15" customHeight="1" x14ac:dyDescent="0.25">
      <c r="A85" s="19"/>
      <c r="C85" s="15" t="s">
        <v>31</v>
      </c>
      <c r="D85" s="8">
        <f t="shared" ref="D85:D151" si="29">E85+G85</f>
        <v>16.3</v>
      </c>
      <c r="E85" s="16">
        <v>16.3</v>
      </c>
      <c r="F85" s="16">
        <v>12.5</v>
      </c>
      <c r="G85" s="16"/>
      <c r="H85" s="9">
        <f t="shared" ref="H85:H150" si="30">I85+K85</f>
        <v>0</v>
      </c>
      <c r="I85" s="10"/>
      <c r="J85" s="10"/>
      <c r="K85" s="176"/>
      <c r="L85" s="12">
        <f t="shared" si="23"/>
        <v>16.3</v>
      </c>
      <c r="M85" s="12">
        <f t="shared" si="24"/>
        <v>16.3</v>
      </c>
      <c r="N85" s="12">
        <f t="shared" si="24"/>
        <v>12.5</v>
      </c>
      <c r="O85" s="12">
        <f t="shared" si="24"/>
        <v>0</v>
      </c>
    </row>
    <row r="86" spans="1:15" ht="15" customHeight="1" x14ac:dyDescent="0.25">
      <c r="A86" s="19"/>
      <c r="C86" s="15" t="s">
        <v>22</v>
      </c>
      <c r="D86" s="8">
        <f t="shared" si="29"/>
        <v>36.9</v>
      </c>
      <c r="E86" s="16">
        <v>36.9</v>
      </c>
      <c r="F86" s="16">
        <v>28.2</v>
      </c>
      <c r="G86" s="16"/>
      <c r="H86" s="9">
        <f t="shared" si="30"/>
        <v>0</v>
      </c>
      <c r="I86" s="10"/>
      <c r="J86" s="10"/>
      <c r="K86" s="176"/>
      <c r="L86" s="12">
        <f t="shared" si="23"/>
        <v>36.9</v>
      </c>
      <c r="M86" s="12">
        <f t="shared" si="24"/>
        <v>36.9</v>
      </c>
      <c r="N86" s="12">
        <f t="shared" si="24"/>
        <v>28.2</v>
      </c>
      <c r="O86" s="12">
        <f t="shared" si="24"/>
        <v>0</v>
      </c>
    </row>
    <row r="87" spans="1:15" x14ac:dyDescent="0.25">
      <c r="A87" s="13" t="s">
        <v>84</v>
      </c>
      <c r="B87" s="212" t="s">
        <v>26</v>
      </c>
      <c r="C87" s="15" t="s">
        <v>9</v>
      </c>
      <c r="D87" s="8">
        <f t="shared" si="29"/>
        <v>1450</v>
      </c>
      <c r="E87" s="16">
        <v>247.8</v>
      </c>
      <c r="F87" s="16"/>
      <c r="G87" s="16">
        <v>1202.2</v>
      </c>
      <c r="H87" s="9">
        <f t="shared" si="30"/>
        <v>-120</v>
      </c>
      <c r="I87" s="10">
        <v>-120</v>
      </c>
      <c r="J87" s="10"/>
      <c r="K87" s="176"/>
      <c r="L87" s="12">
        <f>M87+O87</f>
        <v>1330</v>
      </c>
      <c r="M87" s="12">
        <f t="shared" ref="M87:O88" si="31">E87+I87</f>
        <v>127.80000000000001</v>
      </c>
      <c r="N87" s="12">
        <f t="shared" si="31"/>
        <v>0</v>
      </c>
      <c r="O87" s="12">
        <f t="shared" si="31"/>
        <v>1202.2</v>
      </c>
    </row>
    <row r="88" spans="1:15" ht="15" hidden="1" customHeight="1" x14ac:dyDescent="0.25">
      <c r="A88" s="19"/>
      <c r="B88" s="35" t="s">
        <v>170</v>
      </c>
      <c r="C88" s="88" t="s">
        <v>21</v>
      </c>
      <c r="D88" s="8">
        <f t="shared" si="29"/>
        <v>0</v>
      </c>
      <c r="E88" s="16"/>
      <c r="F88" s="16"/>
      <c r="G88" s="16"/>
      <c r="H88" s="9">
        <f t="shared" si="30"/>
        <v>0</v>
      </c>
      <c r="I88" s="10"/>
      <c r="J88" s="10"/>
      <c r="K88" s="176"/>
      <c r="L88" s="12">
        <f>M88+O88</f>
        <v>0</v>
      </c>
      <c r="M88" s="12">
        <f t="shared" si="31"/>
        <v>0</v>
      </c>
      <c r="N88" s="12">
        <f t="shared" si="31"/>
        <v>0</v>
      </c>
      <c r="O88" s="12">
        <f t="shared" si="31"/>
        <v>0</v>
      </c>
    </row>
    <row r="89" spans="1:15" ht="15.95" customHeight="1" x14ac:dyDescent="0.25">
      <c r="A89" s="20" t="s">
        <v>85</v>
      </c>
      <c r="B89" s="213" t="s">
        <v>174</v>
      </c>
      <c r="C89" s="67"/>
      <c r="D89" s="68">
        <f t="shared" ref="D89:O89" si="32">D20+D23+D30+D36+D41+D47+D52+D57+D62+D67+D73+D78+D83+D87+D88</f>
        <v>5526.5</v>
      </c>
      <c r="E89" s="68">
        <f t="shared" si="32"/>
        <v>4104.5</v>
      </c>
      <c r="F89" s="68">
        <f t="shared" si="32"/>
        <v>2153</v>
      </c>
      <c r="G89" s="68">
        <f t="shared" si="32"/>
        <v>1422</v>
      </c>
      <c r="H89" s="69">
        <f t="shared" si="32"/>
        <v>317.8</v>
      </c>
      <c r="I89" s="69">
        <f t="shared" si="32"/>
        <v>293.3</v>
      </c>
      <c r="J89" s="69">
        <f t="shared" si="32"/>
        <v>86.399999999999991</v>
      </c>
      <c r="K89" s="214">
        <f t="shared" si="32"/>
        <v>24.5</v>
      </c>
      <c r="L89" s="44">
        <f t="shared" si="32"/>
        <v>5844.3</v>
      </c>
      <c r="M89" s="44">
        <f t="shared" si="32"/>
        <v>4397.8</v>
      </c>
      <c r="N89" s="44">
        <f t="shared" si="32"/>
        <v>2239.4</v>
      </c>
      <c r="O89" s="44">
        <f t="shared" si="32"/>
        <v>1446.5</v>
      </c>
    </row>
    <row r="90" spans="1:15" ht="15.95" customHeight="1" x14ac:dyDescent="0.25">
      <c r="A90" s="128" t="s">
        <v>86</v>
      </c>
      <c r="B90" s="565" t="s">
        <v>59</v>
      </c>
      <c r="C90" s="567"/>
      <c r="D90" s="567"/>
      <c r="E90" s="567"/>
      <c r="F90" s="567"/>
      <c r="G90" s="567"/>
      <c r="H90" s="567"/>
      <c r="I90" s="567"/>
      <c r="J90" s="567"/>
      <c r="K90" s="567"/>
      <c r="L90" s="567"/>
      <c r="M90" s="567"/>
      <c r="N90" s="567"/>
      <c r="O90" s="568"/>
    </row>
    <row r="91" spans="1:15" ht="15" customHeight="1" x14ac:dyDescent="0.25">
      <c r="A91" s="5" t="s">
        <v>87</v>
      </c>
      <c r="B91" s="75" t="s">
        <v>20</v>
      </c>
      <c r="C91" s="76"/>
      <c r="D91" s="8">
        <f>D92+D93+D94+D97+D98</f>
        <v>1686.2</v>
      </c>
      <c r="E91" s="8">
        <f t="shared" ref="E91:O91" si="33">E92+E93+E94+E97+E98</f>
        <v>1497.3000000000002</v>
      </c>
      <c r="F91" s="8">
        <f t="shared" si="33"/>
        <v>0</v>
      </c>
      <c r="G91" s="8">
        <f t="shared" si="33"/>
        <v>188.89999999999998</v>
      </c>
      <c r="H91" s="9">
        <f t="shared" ref="H91:H98" si="34">I91+K91</f>
        <v>65.399999999999991</v>
      </c>
      <c r="I91" s="9">
        <f t="shared" si="33"/>
        <v>19.399999999999999</v>
      </c>
      <c r="J91" s="9">
        <f t="shared" si="33"/>
        <v>0</v>
      </c>
      <c r="K91" s="205">
        <f t="shared" si="33"/>
        <v>45.999999999999993</v>
      </c>
      <c r="L91" s="11">
        <f t="shared" si="33"/>
        <v>1751.6000000000001</v>
      </c>
      <c r="M91" s="11">
        <f t="shared" si="33"/>
        <v>1516.7</v>
      </c>
      <c r="N91" s="11">
        <f t="shared" si="33"/>
        <v>0</v>
      </c>
      <c r="O91" s="11">
        <f t="shared" si="33"/>
        <v>234.9</v>
      </c>
    </row>
    <row r="92" spans="1:15" ht="15" customHeight="1" x14ac:dyDescent="0.25">
      <c r="A92" s="19"/>
      <c r="B92" s="75"/>
      <c r="C92" s="30" t="s">
        <v>21</v>
      </c>
      <c r="D92" s="16">
        <f t="shared" ref="D92:D98" si="35">E92+G92</f>
        <v>60.1</v>
      </c>
      <c r="E92" s="16">
        <v>40.6</v>
      </c>
      <c r="F92" s="16"/>
      <c r="G92" s="16">
        <v>19.5</v>
      </c>
      <c r="H92" s="9">
        <f t="shared" si="34"/>
        <v>2.9</v>
      </c>
      <c r="I92" s="10"/>
      <c r="J92" s="10"/>
      <c r="K92" s="176">
        <v>2.9</v>
      </c>
      <c r="L92" s="12">
        <f t="shared" ref="L92:L142" si="36">M92+O92</f>
        <v>63</v>
      </c>
      <c r="M92" s="12">
        <f t="shared" ref="M92:O142" si="37">E92+I92</f>
        <v>40.6</v>
      </c>
      <c r="N92" s="12">
        <f t="shared" si="37"/>
        <v>0</v>
      </c>
      <c r="O92" s="12">
        <f t="shared" si="37"/>
        <v>22.4</v>
      </c>
    </row>
    <row r="93" spans="1:15" x14ac:dyDescent="0.25">
      <c r="A93" s="19"/>
      <c r="B93" s="75"/>
      <c r="C93" s="134" t="s">
        <v>25</v>
      </c>
      <c r="D93" s="16">
        <f t="shared" si="35"/>
        <v>0</v>
      </c>
      <c r="E93" s="16"/>
      <c r="F93" s="16"/>
      <c r="G93" s="16"/>
      <c r="H93" s="9">
        <f t="shared" si="34"/>
        <v>34.799999999999997</v>
      </c>
      <c r="I93" s="10"/>
      <c r="J93" s="10"/>
      <c r="K93" s="176">
        <v>34.799999999999997</v>
      </c>
      <c r="L93" s="12">
        <f>M93+O93</f>
        <v>34.799999999999997</v>
      </c>
      <c r="M93" s="12">
        <f>E93+I93</f>
        <v>0</v>
      </c>
      <c r="N93" s="12">
        <f>F93+J93</f>
        <v>0</v>
      </c>
      <c r="O93" s="12">
        <f>G93+K93</f>
        <v>34.799999999999997</v>
      </c>
    </row>
    <row r="94" spans="1:15" ht="15" customHeight="1" x14ac:dyDescent="0.25">
      <c r="A94" s="40"/>
      <c r="B94" s="215"/>
      <c r="C94" s="393" t="s">
        <v>31</v>
      </c>
      <c r="D94" s="216">
        <f>D95+D96</f>
        <v>1297.2</v>
      </c>
      <c r="E94" s="16">
        <f t="shared" ref="E94:O94" si="38">E95+E96</f>
        <v>1277.9000000000001</v>
      </c>
      <c r="F94" s="16">
        <f t="shared" si="38"/>
        <v>0</v>
      </c>
      <c r="G94" s="16">
        <f t="shared" si="38"/>
        <v>19.3</v>
      </c>
      <c r="H94" s="9">
        <f>I94+K94</f>
        <v>0</v>
      </c>
      <c r="I94" s="10">
        <f t="shared" ref="I94:K94" si="39">I95+I96</f>
        <v>-8.4</v>
      </c>
      <c r="J94" s="10">
        <f t="shared" si="39"/>
        <v>0</v>
      </c>
      <c r="K94" s="10">
        <f t="shared" si="39"/>
        <v>8.4</v>
      </c>
      <c r="L94" s="12">
        <f t="shared" si="38"/>
        <v>1297.2</v>
      </c>
      <c r="M94" s="12">
        <f t="shared" si="38"/>
        <v>1269.5</v>
      </c>
      <c r="N94" s="12">
        <f t="shared" si="38"/>
        <v>0</v>
      </c>
      <c r="O94" s="12">
        <f t="shared" si="38"/>
        <v>27.700000000000003</v>
      </c>
    </row>
    <row r="95" spans="1:15" ht="15" hidden="1" customHeight="1" x14ac:dyDescent="0.25">
      <c r="A95" s="217"/>
      <c r="B95" s="218" t="s">
        <v>8</v>
      </c>
      <c r="C95" s="402"/>
      <c r="D95" s="220">
        <f t="shared" si="35"/>
        <v>347.2</v>
      </c>
      <c r="E95" s="221">
        <v>327.9</v>
      </c>
      <c r="F95" s="221"/>
      <c r="G95" s="221">
        <v>19.3</v>
      </c>
      <c r="H95" s="9">
        <f t="shared" si="34"/>
        <v>0</v>
      </c>
      <c r="I95" s="10">
        <v>-8.4</v>
      </c>
      <c r="J95" s="10"/>
      <c r="K95" s="176">
        <v>8.4</v>
      </c>
      <c r="L95" s="221">
        <f t="shared" si="36"/>
        <v>347.2</v>
      </c>
      <c r="M95" s="221">
        <f t="shared" si="37"/>
        <v>319.5</v>
      </c>
      <c r="N95" s="221">
        <f t="shared" si="37"/>
        <v>0</v>
      </c>
      <c r="O95" s="221">
        <f t="shared" si="37"/>
        <v>27.700000000000003</v>
      </c>
    </row>
    <row r="96" spans="1:15" ht="27.95" customHeight="1" x14ac:dyDescent="0.25">
      <c r="A96" s="40"/>
      <c r="B96" s="222" t="s">
        <v>169</v>
      </c>
      <c r="C96" s="403"/>
      <c r="D96" s="216">
        <f t="shared" si="35"/>
        <v>950</v>
      </c>
      <c r="E96" s="16">
        <v>950</v>
      </c>
      <c r="F96" s="87"/>
      <c r="G96" s="87"/>
      <c r="H96" s="9">
        <f t="shared" si="34"/>
        <v>0</v>
      </c>
      <c r="I96" s="10"/>
      <c r="J96" s="10"/>
      <c r="K96" s="176"/>
      <c r="L96" s="12">
        <f t="shared" si="36"/>
        <v>950</v>
      </c>
      <c r="M96" s="12">
        <f t="shared" si="37"/>
        <v>950</v>
      </c>
      <c r="N96" s="12">
        <f t="shared" si="37"/>
        <v>0</v>
      </c>
      <c r="O96" s="12">
        <f t="shared" si="37"/>
        <v>0</v>
      </c>
    </row>
    <row r="97" spans="1:15" ht="15" customHeight="1" x14ac:dyDescent="0.25">
      <c r="A97" s="40"/>
      <c r="B97" s="41"/>
      <c r="C97" s="223" t="s">
        <v>22</v>
      </c>
      <c r="D97" s="16">
        <f t="shared" si="35"/>
        <v>279.5</v>
      </c>
      <c r="E97" s="16">
        <v>129.4</v>
      </c>
      <c r="F97" s="16"/>
      <c r="G97" s="16">
        <v>150.1</v>
      </c>
      <c r="H97" s="9">
        <f t="shared" si="34"/>
        <v>27.7</v>
      </c>
      <c r="I97" s="10">
        <v>27.8</v>
      </c>
      <c r="J97" s="10"/>
      <c r="K97" s="176">
        <v>-0.1</v>
      </c>
      <c r="L97" s="12">
        <f t="shared" si="36"/>
        <v>307.20000000000005</v>
      </c>
      <c r="M97" s="12">
        <f t="shared" si="37"/>
        <v>157.20000000000002</v>
      </c>
      <c r="N97" s="12">
        <f t="shared" si="37"/>
        <v>0</v>
      </c>
      <c r="O97" s="12">
        <f t="shared" si="37"/>
        <v>150</v>
      </c>
    </row>
    <row r="98" spans="1:15" ht="15" customHeight="1" x14ac:dyDescent="0.25">
      <c r="A98" s="40"/>
      <c r="B98" s="41"/>
      <c r="C98" s="77" t="s">
        <v>30</v>
      </c>
      <c r="D98" s="16">
        <f t="shared" si="35"/>
        <v>49.4</v>
      </c>
      <c r="E98" s="16">
        <v>49.4</v>
      </c>
      <c r="F98" s="16"/>
      <c r="G98" s="16"/>
      <c r="H98" s="9">
        <f t="shared" si="34"/>
        <v>0</v>
      </c>
      <c r="I98" s="10"/>
      <c r="J98" s="10"/>
      <c r="K98" s="176"/>
      <c r="L98" s="12">
        <f t="shared" si="36"/>
        <v>49.4</v>
      </c>
      <c r="M98" s="12">
        <f t="shared" si="37"/>
        <v>49.4</v>
      </c>
      <c r="N98" s="12">
        <f t="shared" si="37"/>
        <v>0</v>
      </c>
      <c r="O98" s="12">
        <f t="shared" si="37"/>
        <v>0</v>
      </c>
    </row>
    <row r="99" spans="1:15" ht="15" customHeight="1" x14ac:dyDescent="0.25">
      <c r="A99" s="32" t="s">
        <v>88</v>
      </c>
      <c r="B99" s="208" t="s">
        <v>7</v>
      </c>
      <c r="C99" s="88"/>
      <c r="D99" s="16">
        <f>SUM(D100:D102)</f>
        <v>16.3</v>
      </c>
      <c r="E99" s="16">
        <f>SUM(E100:E102)</f>
        <v>16.3</v>
      </c>
      <c r="F99" s="16">
        <f>SUM(F100:F102)</f>
        <v>0</v>
      </c>
      <c r="G99" s="16">
        <f t="shared" ref="G99:O99" si="40">SUM(G100:G102)</f>
        <v>0</v>
      </c>
      <c r="H99" s="10">
        <f t="shared" si="40"/>
        <v>0</v>
      </c>
      <c r="I99" s="10">
        <f t="shared" si="40"/>
        <v>0</v>
      </c>
      <c r="J99" s="10">
        <f t="shared" si="40"/>
        <v>0</v>
      </c>
      <c r="K99" s="176">
        <f t="shared" si="40"/>
        <v>0</v>
      </c>
      <c r="L99" s="12">
        <f t="shared" si="40"/>
        <v>16.3</v>
      </c>
      <c r="M99" s="12">
        <f t="shared" si="40"/>
        <v>16.3</v>
      </c>
      <c r="N99" s="12">
        <f t="shared" si="40"/>
        <v>0</v>
      </c>
      <c r="O99" s="12">
        <f t="shared" si="40"/>
        <v>0</v>
      </c>
    </row>
    <row r="100" spans="1:15" ht="15" customHeight="1" x14ac:dyDescent="0.25">
      <c r="A100" s="40"/>
      <c r="B100" s="224"/>
      <c r="C100" s="88" t="s">
        <v>25</v>
      </c>
      <c r="D100" s="16">
        <f>E100+G100</f>
        <v>8.1999999999999993</v>
      </c>
      <c r="E100" s="16">
        <v>8.1999999999999993</v>
      </c>
      <c r="F100" s="16"/>
      <c r="G100" s="16"/>
      <c r="H100" s="9">
        <f>I100+K100</f>
        <v>0</v>
      </c>
      <c r="I100" s="10"/>
      <c r="J100" s="10"/>
      <c r="K100" s="176"/>
      <c r="L100" s="12">
        <f t="shared" si="36"/>
        <v>8.1999999999999993</v>
      </c>
      <c r="M100" s="12">
        <f t="shared" si="37"/>
        <v>8.1999999999999993</v>
      </c>
      <c r="N100" s="12">
        <f t="shared" si="37"/>
        <v>0</v>
      </c>
      <c r="O100" s="12">
        <f t="shared" si="37"/>
        <v>0</v>
      </c>
    </row>
    <row r="101" spans="1:15" ht="15" customHeight="1" x14ac:dyDescent="0.25">
      <c r="A101" s="40"/>
      <c r="B101" s="209"/>
      <c r="C101" s="88" t="s">
        <v>31</v>
      </c>
      <c r="D101" s="16">
        <f>E101+G101</f>
        <v>1.8</v>
      </c>
      <c r="E101" s="16">
        <v>1.8</v>
      </c>
      <c r="F101" s="16"/>
      <c r="G101" s="16"/>
      <c r="H101" s="9">
        <f t="shared" ref="H101:H142" si="41">I101+K101</f>
        <v>0</v>
      </c>
      <c r="I101" s="10"/>
      <c r="J101" s="10"/>
      <c r="K101" s="176"/>
      <c r="L101" s="12">
        <f t="shared" si="36"/>
        <v>1.8</v>
      </c>
      <c r="M101" s="12">
        <f t="shared" si="37"/>
        <v>1.8</v>
      </c>
      <c r="N101" s="12">
        <f t="shared" si="37"/>
        <v>0</v>
      </c>
      <c r="O101" s="12">
        <f t="shared" si="37"/>
        <v>0</v>
      </c>
    </row>
    <row r="102" spans="1:15" ht="15" customHeight="1" x14ac:dyDescent="0.25">
      <c r="A102" s="40"/>
      <c r="B102" s="209"/>
      <c r="C102" s="88" t="s">
        <v>22</v>
      </c>
      <c r="D102" s="16">
        <f>E102+G102</f>
        <v>6.3</v>
      </c>
      <c r="E102" s="16">
        <v>6.3</v>
      </c>
      <c r="F102" s="16"/>
      <c r="G102" s="16"/>
      <c r="H102" s="9">
        <f t="shared" si="41"/>
        <v>0</v>
      </c>
      <c r="I102" s="10"/>
      <c r="J102" s="10"/>
      <c r="K102" s="176"/>
      <c r="L102" s="12">
        <f t="shared" si="36"/>
        <v>6.3</v>
      </c>
      <c r="M102" s="12">
        <f t="shared" si="37"/>
        <v>6.3</v>
      </c>
      <c r="N102" s="12">
        <f t="shared" si="37"/>
        <v>0</v>
      </c>
      <c r="O102" s="12">
        <f t="shared" si="37"/>
        <v>0</v>
      </c>
    </row>
    <row r="103" spans="1:15" ht="15" customHeight="1" x14ac:dyDescent="0.25">
      <c r="A103" s="32" t="s">
        <v>89</v>
      </c>
      <c r="B103" s="17" t="s">
        <v>10</v>
      </c>
      <c r="C103" s="88"/>
      <c r="D103" s="16">
        <f>SUM(D104:D106)</f>
        <v>16.200000000000003</v>
      </c>
      <c r="E103" s="16">
        <f>SUM(E104:E106)</f>
        <v>16.200000000000003</v>
      </c>
      <c r="F103" s="16">
        <f t="shared" ref="F103:O103" si="42">SUM(F104:F106)</f>
        <v>0</v>
      </c>
      <c r="G103" s="16">
        <f t="shared" si="42"/>
        <v>0</v>
      </c>
      <c r="H103" s="10">
        <f t="shared" si="42"/>
        <v>0</v>
      </c>
      <c r="I103" s="10">
        <f t="shared" si="42"/>
        <v>0</v>
      </c>
      <c r="J103" s="10">
        <f t="shared" si="42"/>
        <v>0</v>
      </c>
      <c r="K103" s="176">
        <f t="shared" si="42"/>
        <v>0</v>
      </c>
      <c r="L103" s="12">
        <f t="shared" si="42"/>
        <v>16.200000000000003</v>
      </c>
      <c r="M103" s="12">
        <f t="shared" si="42"/>
        <v>16.200000000000003</v>
      </c>
      <c r="N103" s="12">
        <f t="shared" si="42"/>
        <v>0</v>
      </c>
      <c r="O103" s="12">
        <f t="shared" si="42"/>
        <v>0</v>
      </c>
    </row>
    <row r="104" spans="1:15" ht="15" customHeight="1" x14ac:dyDescent="0.25">
      <c r="A104" s="40"/>
      <c r="B104" s="206"/>
      <c r="C104" s="88" t="s">
        <v>25</v>
      </c>
      <c r="D104" s="16">
        <f>E104+G104</f>
        <v>7.3</v>
      </c>
      <c r="E104" s="16">
        <v>7.3</v>
      </c>
      <c r="F104" s="16"/>
      <c r="G104" s="16"/>
      <c r="H104" s="9">
        <f t="shared" si="41"/>
        <v>0</v>
      </c>
      <c r="I104" s="10"/>
      <c r="J104" s="10"/>
      <c r="K104" s="176"/>
      <c r="L104" s="12">
        <f t="shared" si="36"/>
        <v>7.3</v>
      </c>
      <c r="M104" s="12">
        <f t="shared" si="37"/>
        <v>7.3</v>
      </c>
      <c r="N104" s="12">
        <f t="shared" si="37"/>
        <v>0</v>
      </c>
      <c r="O104" s="12">
        <f t="shared" si="37"/>
        <v>0</v>
      </c>
    </row>
    <row r="105" spans="1:15" ht="15" customHeight="1" x14ac:dyDescent="0.25">
      <c r="A105" s="40"/>
      <c r="B105" s="6"/>
      <c r="C105" s="88" t="s">
        <v>31</v>
      </c>
      <c r="D105" s="16">
        <f>E105+G105</f>
        <v>1</v>
      </c>
      <c r="E105" s="16">
        <v>1</v>
      </c>
      <c r="F105" s="16"/>
      <c r="G105" s="16"/>
      <c r="H105" s="9">
        <f t="shared" si="41"/>
        <v>0</v>
      </c>
      <c r="I105" s="10"/>
      <c r="J105" s="10"/>
      <c r="K105" s="176"/>
      <c r="L105" s="12">
        <f t="shared" si="36"/>
        <v>1</v>
      </c>
      <c r="M105" s="12">
        <f t="shared" si="37"/>
        <v>1</v>
      </c>
      <c r="N105" s="12">
        <f t="shared" si="37"/>
        <v>0</v>
      </c>
      <c r="O105" s="12">
        <f t="shared" si="37"/>
        <v>0</v>
      </c>
    </row>
    <row r="106" spans="1:15" ht="15" customHeight="1" x14ac:dyDescent="0.25">
      <c r="A106" s="40"/>
      <c r="B106" s="6"/>
      <c r="C106" s="88" t="s">
        <v>22</v>
      </c>
      <c r="D106" s="16">
        <f>E106+G106</f>
        <v>7.9</v>
      </c>
      <c r="E106" s="16">
        <v>7.9</v>
      </c>
      <c r="F106" s="16"/>
      <c r="G106" s="16"/>
      <c r="H106" s="9">
        <f t="shared" si="41"/>
        <v>0</v>
      </c>
      <c r="I106" s="10"/>
      <c r="J106" s="10"/>
      <c r="K106" s="176"/>
      <c r="L106" s="12">
        <f t="shared" si="36"/>
        <v>7.9</v>
      </c>
      <c r="M106" s="12">
        <f t="shared" si="37"/>
        <v>7.9</v>
      </c>
      <c r="N106" s="12">
        <f t="shared" si="37"/>
        <v>0</v>
      </c>
      <c r="O106" s="12">
        <f t="shared" si="37"/>
        <v>0</v>
      </c>
    </row>
    <row r="107" spans="1:15" ht="15" customHeight="1" x14ac:dyDescent="0.25">
      <c r="A107" s="32" t="s">
        <v>90</v>
      </c>
      <c r="B107" s="35" t="s">
        <v>11</v>
      </c>
      <c r="C107" s="88"/>
      <c r="D107" s="16">
        <f>SUM(D108:D110)</f>
        <v>18.100000000000001</v>
      </c>
      <c r="E107" s="16">
        <f>SUM(E108:E110)</f>
        <v>18.100000000000001</v>
      </c>
      <c r="F107" s="16">
        <f t="shared" ref="F107:O107" si="43">SUM(F108:F110)</f>
        <v>0</v>
      </c>
      <c r="G107" s="16">
        <f t="shared" si="43"/>
        <v>0</v>
      </c>
      <c r="H107" s="10">
        <f t="shared" si="43"/>
        <v>0</v>
      </c>
      <c r="I107" s="10">
        <f t="shared" si="43"/>
        <v>0</v>
      </c>
      <c r="J107" s="10">
        <f t="shared" si="43"/>
        <v>0</v>
      </c>
      <c r="K107" s="176">
        <f t="shared" si="43"/>
        <v>0</v>
      </c>
      <c r="L107" s="12">
        <f t="shared" si="43"/>
        <v>18.100000000000001</v>
      </c>
      <c r="M107" s="12">
        <f t="shared" si="43"/>
        <v>18.100000000000001</v>
      </c>
      <c r="N107" s="12">
        <f t="shared" si="43"/>
        <v>0</v>
      </c>
      <c r="O107" s="12">
        <f t="shared" si="43"/>
        <v>0</v>
      </c>
    </row>
    <row r="108" spans="1:15" ht="15" customHeight="1" x14ac:dyDescent="0.25">
      <c r="A108" s="40"/>
      <c r="B108" s="206"/>
      <c r="C108" s="88" t="s">
        <v>25</v>
      </c>
      <c r="D108" s="16">
        <f>E108+G108</f>
        <v>8.8000000000000007</v>
      </c>
      <c r="E108" s="16">
        <v>8.8000000000000007</v>
      </c>
      <c r="F108" s="16"/>
      <c r="G108" s="16"/>
      <c r="H108" s="9">
        <f>I108+K108</f>
        <v>0</v>
      </c>
      <c r="I108" s="10"/>
      <c r="J108" s="10"/>
      <c r="K108" s="176"/>
      <c r="L108" s="12">
        <f t="shared" si="36"/>
        <v>8.8000000000000007</v>
      </c>
      <c r="M108" s="12">
        <f t="shared" si="37"/>
        <v>8.8000000000000007</v>
      </c>
      <c r="N108" s="12">
        <f t="shared" si="37"/>
        <v>0</v>
      </c>
      <c r="O108" s="12">
        <f t="shared" si="37"/>
        <v>0</v>
      </c>
    </row>
    <row r="109" spans="1:15" ht="15" customHeight="1" x14ac:dyDescent="0.25">
      <c r="A109" s="40"/>
      <c r="B109" s="26"/>
      <c r="C109" s="88" t="s">
        <v>31</v>
      </c>
      <c r="D109" s="16">
        <f>E109+G109</f>
        <v>3.1</v>
      </c>
      <c r="E109" s="16">
        <v>3.1</v>
      </c>
      <c r="F109" s="16"/>
      <c r="G109" s="16"/>
      <c r="H109" s="9">
        <f t="shared" si="41"/>
        <v>0</v>
      </c>
      <c r="I109" s="10"/>
      <c r="J109" s="10"/>
      <c r="K109" s="176"/>
      <c r="L109" s="12">
        <f t="shared" si="36"/>
        <v>3.1</v>
      </c>
      <c r="M109" s="12">
        <f t="shared" si="37"/>
        <v>3.1</v>
      </c>
      <c r="N109" s="12">
        <f t="shared" si="37"/>
        <v>0</v>
      </c>
      <c r="O109" s="12">
        <f t="shared" si="37"/>
        <v>0</v>
      </c>
    </row>
    <row r="110" spans="1:15" ht="15" customHeight="1" x14ac:dyDescent="0.25">
      <c r="A110" s="40"/>
      <c r="B110" s="26"/>
      <c r="C110" s="88" t="s">
        <v>22</v>
      </c>
      <c r="D110" s="16">
        <f>E110+G110</f>
        <v>6.2</v>
      </c>
      <c r="E110" s="16">
        <v>6.2</v>
      </c>
      <c r="F110" s="16"/>
      <c r="G110" s="16"/>
      <c r="H110" s="9">
        <f t="shared" si="41"/>
        <v>0</v>
      </c>
      <c r="I110" s="10"/>
      <c r="J110" s="10"/>
      <c r="K110" s="176"/>
      <c r="L110" s="12">
        <f t="shared" si="36"/>
        <v>6.2</v>
      </c>
      <c r="M110" s="12">
        <f t="shared" si="37"/>
        <v>6.2</v>
      </c>
      <c r="N110" s="12">
        <f t="shared" si="37"/>
        <v>0</v>
      </c>
      <c r="O110" s="12">
        <f t="shared" si="37"/>
        <v>0</v>
      </c>
    </row>
    <row r="111" spans="1:15" ht="15" customHeight="1" x14ac:dyDescent="0.25">
      <c r="A111" s="32" t="s">
        <v>91</v>
      </c>
      <c r="B111" s="35" t="s">
        <v>61</v>
      </c>
      <c r="C111" s="88"/>
      <c r="D111" s="16">
        <f>SUM(D112:D114)</f>
        <v>24.1</v>
      </c>
      <c r="E111" s="16">
        <f>SUM(E112:E114)</f>
        <v>20.6</v>
      </c>
      <c r="F111" s="16">
        <f t="shared" ref="F111:O111" si="44">SUM(F112:F114)</f>
        <v>0</v>
      </c>
      <c r="G111" s="16">
        <f t="shared" si="44"/>
        <v>3.5</v>
      </c>
      <c r="H111" s="10">
        <f t="shared" si="44"/>
        <v>3.5</v>
      </c>
      <c r="I111" s="10">
        <f t="shared" si="44"/>
        <v>0</v>
      </c>
      <c r="J111" s="10">
        <f t="shared" si="44"/>
        <v>0</v>
      </c>
      <c r="K111" s="176">
        <f t="shared" si="44"/>
        <v>3.5</v>
      </c>
      <c r="L111" s="12">
        <f t="shared" si="44"/>
        <v>27.6</v>
      </c>
      <c r="M111" s="12">
        <f t="shared" si="44"/>
        <v>20.6</v>
      </c>
      <c r="N111" s="12">
        <f t="shared" si="44"/>
        <v>0</v>
      </c>
      <c r="O111" s="12">
        <f t="shared" si="44"/>
        <v>7</v>
      </c>
    </row>
    <row r="112" spans="1:15" ht="15" customHeight="1" x14ac:dyDescent="0.25">
      <c r="A112" s="40"/>
      <c r="B112" s="206"/>
      <c r="C112" s="88" t="s">
        <v>25</v>
      </c>
      <c r="D112" s="16">
        <f>E112+G112</f>
        <v>10.199999999999999</v>
      </c>
      <c r="E112" s="16">
        <v>10.199999999999999</v>
      </c>
      <c r="F112" s="16"/>
      <c r="G112" s="16"/>
      <c r="H112" s="9">
        <f>I112+K112</f>
        <v>0</v>
      </c>
      <c r="I112" s="10"/>
      <c r="J112" s="10"/>
      <c r="K112" s="176"/>
      <c r="L112" s="12">
        <f t="shared" si="36"/>
        <v>10.199999999999999</v>
      </c>
      <c r="M112" s="12">
        <f t="shared" si="37"/>
        <v>10.199999999999999</v>
      </c>
      <c r="N112" s="12">
        <f t="shared" si="37"/>
        <v>0</v>
      </c>
      <c r="O112" s="12">
        <f t="shared" si="37"/>
        <v>0</v>
      </c>
    </row>
    <row r="113" spans="1:15" ht="15" customHeight="1" x14ac:dyDescent="0.25">
      <c r="A113" s="40"/>
      <c r="B113" s="26"/>
      <c r="C113" s="88" t="s">
        <v>31</v>
      </c>
      <c r="D113" s="16">
        <f>E113+G113</f>
        <v>1.9</v>
      </c>
      <c r="E113" s="16">
        <v>1.9</v>
      </c>
      <c r="F113" s="16"/>
      <c r="G113" s="16"/>
      <c r="H113" s="9">
        <f t="shared" si="41"/>
        <v>0</v>
      </c>
      <c r="I113" s="10"/>
      <c r="J113" s="10"/>
      <c r="K113" s="176"/>
      <c r="L113" s="12">
        <f t="shared" si="36"/>
        <v>1.9</v>
      </c>
      <c r="M113" s="12">
        <f t="shared" si="37"/>
        <v>1.9</v>
      </c>
      <c r="N113" s="12">
        <f t="shared" si="37"/>
        <v>0</v>
      </c>
      <c r="O113" s="12">
        <f t="shared" si="37"/>
        <v>0</v>
      </c>
    </row>
    <row r="114" spans="1:15" ht="15" customHeight="1" x14ac:dyDescent="0.25">
      <c r="A114" s="40"/>
      <c r="B114" s="26"/>
      <c r="C114" s="88" t="s">
        <v>22</v>
      </c>
      <c r="D114" s="16">
        <f>E114+G114</f>
        <v>12</v>
      </c>
      <c r="E114" s="16">
        <v>8.5</v>
      </c>
      <c r="F114" s="16"/>
      <c r="G114" s="16">
        <v>3.5</v>
      </c>
      <c r="H114" s="9">
        <f t="shared" si="41"/>
        <v>3.5</v>
      </c>
      <c r="I114" s="10"/>
      <c r="J114" s="10"/>
      <c r="K114" s="176">
        <v>3.5</v>
      </c>
      <c r="L114" s="12">
        <f t="shared" si="36"/>
        <v>15.5</v>
      </c>
      <c r="M114" s="12">
        <f t="shared" si="37"/>
        <v>8.5</v>
      </c>
      <c r="N114" s="12">
        <f t="shared" si="37"/>
        <v>0</v>
      </c>
      <c r="O114" s="12">
        <f t="shared" si="37"/>
        <v>7</v>
      </c>
    </row>
    <row r="115" spans="1:15" ht="15" customHeight="1" x14ac:dyDescent="0.25">
      <c r="A115" s="32" t="s">
        <v>92</v>
      </c>
      <c r="B115" s="35" t="s">
        <v>62</v>
      </c>
      <c r="C115" s="88"/>
      <c r="D115" s="16">
        <f>SUM(D116:D118)</f>
        <v>16</v>
      </c>
      <c r="E115" s="16">
        <f>SUM(E116:E118)</f>
        <v>16</v>
      </c>
      <c r="F115" s="16">
        <f t="shared" ref="F115:O115" si="45">SUM(F116:F118)</f>
        <v>0</v>
      </c>
      <c r="G115" s="16">
        <f t="shared" si="45"/>
        <v>0</v>
      </c>
      <c r="H115" s="10">
        <f t="shared" si="45"/>
        <v>0.7</v>
      </c>
      <c r="I115" s="10">
        <f t="shared" si="45"/>
        <v>0</v>
      </c>
      <c r="J115" s="10">
        <f t="shared" si="45"/>
        <v>0</v>
      </c>
      <c r="K115" s="176">
        <f t="shared" si="45"/>
        <v>0.7</v>
      </c>
      <c r="L115" s="12">
        <f t="shared" si="45"/>
        <v>16.7</v>
      </c>
      <c r="M115" s="12">
        <f t="shared" si="45"/>
        <v>16</v>
      </c>
      <c r="N115" s="12">
        <f t="shared" si="45"/>
        <v>0</v>
      </c>
      <c r="O115" s="12">
        <f t="shared" si="45"/>
        <v>0.7</v>
      </c>
    </row>
    <row r="116" spans="1:15" ht="15" customHeight="1" x14ac:dyDescent="0.25">
      <c r="A116" s="40"/>
      <c r="B116" s="206"/>
      <c r="C116" s="88" t="s">
        <v>25</v>
      </c>
      <c r="D116" s="16">
        <f>E116+G116</f>
        <v>7.4</v>
      </c>
      <c r="E116" s="16">
        <v>7.4</v>
      </c>
      <c r="F116" s="16"/>
      <c r="G116" s="16"/>
      <c r="H116" s="9">
        <f t="shared" si="41"/>
        <v>0</v>
      </c>
      <c r="I116" s="10"/>
      <c r="J116" s="10"/>
      <c r="K116" s="176"/>
      <c r="L116" s="12">
        <f t="shared" si="36"/>
        <v>7.4</v>
      </c>
      <c r="M116" s="12">
        <f t="shared" si="37"/>
        <v>7.4</v>
      </c>
      <c r="N116" s="12">
        <f t="shared" si="37"/>
        <v>0</v>
      </c>
      <c r="O116" s="12">
        <f t="shared" si="37"/>
        <v>0</v>
      </c>
    </row>
    <row r="117" spans="1:15" ht="15" customHeight="1" x14ac:dyDescent="0.25">
      <c r="A117" s="40"/>
      <c r="B117" s="26"/>
      <c r="C117" s="88" t="s">
        <v>31</v>
      </c>
      <c r="D117" s="16">
        <f>E117+G117</f>
        <v>2</v>
      </c>
      <c r="E117" s="16">
        <v>2</v>
      </c>
      <c r="F117" s="16"/>
      <c r="G117" s="16"/>
      <c r="H117" s="9">
        <f t="shared" si="41"/>
        <v>0</v>
      </c>
      <c r="I117" s="10"/>
      <c r="J117" s="10"/>
      <c r="K117" s="176"/>
      <c r="L117" s="12">
        <f t="shared" si="36"/>
        <v>2</v>
      </c>
      <c r="M117" s="12">
        <f t="shared" si="37"/>
        <v>2</v>
      </c>
      <c r="N117" s="12">
        <f t="shared" si="37"/>
        <v>0</v>
      </c>
      <c r="O117" s="12">
        <f t="shared" si="37"/>
        <v>0</v>
      </c>
    </row>
    <row r="118" spans="1:15" ht="15" customHeight="1" x14ac:dyDescent="0.25">
      <c r="A118" s="40"/>
      <c r="B118" s="26"/>
      <c r="C118" s="88" t="s">
        <v>22</v>
      </c>
      <c r="D118" s="16">
        <f>E118+G118</f>
        <v>6.6</v>
      </c>
      <c r="E118" s="16">
        <v>6.6</v>
      </c>
      <c r="F118" s="16"/>
      <c r="G118" s="16"/>
      <c r="H118" s="9">
        <f t="shared" si="41"/>
        <v>0.7</v>
      </c>
      <c r="I118" s="10"/>
      <c r="J118" s="10"/>
      <c r="K118" s="176">
        <v>0.7</v>
      </c>
      <c r="L118" s="12">
        <f t="shared" si="36"/>
        <v>7.3</v>
      </c>
      <c r="M118" s="12">
        <f t="shared" si="37"/>
        <v>6.6</v>
      </c>
      <c r="N118" s="12">
        <f t="shared" si="37"/>
        <v>0</v>
      </c>
      <c r="O118" s="12">
        <f t="shared" si="37"/>
        <v>0.7</v>
      </c>
    </row>
    <row r="119" spans="1:15" ht="15" customHeight="1" x14ac:dyDescent="0.25">
      <c r="A119" s="32" t="s">
        <v>93</v>
      </c>
      <c r="B119" s="35" t="s">
        <v>14</v>
      </c>
      <c r="C119" s="88"/>
      <c r="D119" s="16">
        <f>SUM(D120:D122)</f>
        <v>24.6</v>
      </c>
      <c r="E119" s="16">
        <f>SUM(E120:E122)</f>
        <v>24.6</v>
      </c>
      <c r="F119" s="16">
        <f t="shared" ref="F119:O119" si="46">SUM(F120:F122)</f>
        <v>0</v>
      </c>
      <c r="G119" s="16">
        <f t="shared" si="46"/>
        <v>0</v>
      </c>
      <c r="H119" s="10">
        <f t="shared" si="46"/>
        <v>0</v>
      </c>
      <c r="I119" s="10">
        <f t="shared" si="46"/>
        <v>0</v>
      </c>
      <c r="J119" s="10">
        <f t="shared" si="46"/>
        <v>0</v>
      </c>
      <c r="K119" s="176">
        <f t="shared" si="46"/>
        <v>0</v>
      </c>
      <c r="L119" s="12">
        <f t="shared" si="46"/>
        <v>24.6</v>
      </c>
      <c r="M119" s="12">
        <f t="shared" si="46"/>
        <v>24.6</v>
      </c>
      <c r="N119" s="12">
        <f t="shared" si="46"/>
        <v>0</v>
      </c>
      <c r="O119" s="12">
        <f t="shared" si="46"/>
        <v>0</v>
      </c>
    </row>
    <row r="120" spans="1:15" ht="15" customHeight="1" x14ac:dyDescent="0.25">
      <c r="A120" s="40"/>
      <c r="B120" s="206"/>
      <c r="C120" s="88" t="s">
        <v>25</v>
      </c>
      <c r="D120" s="16">
        <f>E120+G120</f>
        <v>9.6</v>
      </c>
      <c r="E120" s="16">
        <v>9.6</v>
      </c>
      <c r="F120" s="16"/>
      <c r="G120" s="16"/>
      <c r="H120" s="9">
        <f t="shared" si="41"/>
        <v>0</v>
      </c>
      <c r="I120" s="10"/>
      <c r="J120" s="10"/>
      <c r="K120" s="176"/>
      <c r="L120" s="12">
        <f t="shared" si="36"/>
        <v>9.6</v>
      </c>
      <c r="M120" s="12">
        <f t="shared" si="37"/>
        <v>9.6</v>
      </c>
      <c r="N120" s="12">
        <f t="shared" si="37"/>
        <v>0</v>
      </c>
      <c r="O120" s="12">
        <f t="shared" si="37"/>
        <v>0</v>
      </c>
    </row>
    <row r="121" spans="1:15" ht="15" customHeight="1" x14ac:dyDescent="0.25">
      <c r="A121" s="40"/>
      <c r="B121" s="26"/>
      <c r="C121" s="88" t="s">
        <v>31</v>
      </c>
      <c r="D121" s="16">
        <f>E121+G121</f>
        <v>1.8</v>
      </c>
      <c r="E121" s="16">
        <v>1.8</v>
      </c>
      <c r="F121" s="16"/>
      <c r="G121" s="16"/>
      <c r="H121" s="9">
        <f t="shared" si="41"/>
        <v>0</v>
      </c>
      <c r="I121" s="10"/>
      <c r="J121" s="10"/>
      <c r="K121" s="176"/>
      <c r="L121" s="12">
        <f t="shared" si="36"/>
        <v>1.8</v>
      </c>
      <c r="M121" s="12">
        <f t="shared" si="37"/>
        <v>1.8</v>
      </c>
      <c r="N121" s="12">
        <f t="shared" si="37"/>
        <v>0</v>
      </c>
      <c r="O121" s="12">
        <f t="shared" si="37"/>
        <v>0</v>
      </c>
    </row>
    <row r="122" spans="1:15" ht="15" customHeight="1" x14ac:dyDescent="0.25">
      <c r="A122" s="40"/>
      <c r="B122" s="26"/>
      <c r="C122" s="88" t="s">
        <v>22</v>
      </c>
      <c r="D122" s="16">
        <f>E122+G122</f>
        <v>13.2</v>
      </c>
      <c r="E122" s="16">
        <v>13.2</v>
      </c>
      <c r="F122" s="16"/>
      <c r="G122" s="16"/>
      <c r="H122" s="9">
        <f t="shared" si="41"/>
        <v>0</v>
      </c>
      <c r="I122" s="10"/>
      <c r="J122" s="10"/>
      <c r="K122" s="176"/>
      <c r="L122" s="12">
        <f t="shared" si="36"/>
        <v>13.2</v>
      </c>
      <c r="M122" s="12">
        <f t="shared" si="37"/>
        <v>13.2</v>
      </c>
      <c r="N122" s="12">
        <f t="shared" si="37"/>
        <v>0</v>
      </c>
      <c r="O122" s="12">
        <f t="shared" si="37"/>
        <v>0</v>
      </c>
    </row>
    <row r="123" spans="1:15" ht="15" customHeight="1" x14ac:dyDescent="0.25">
      <c r="A123" s="32" t="s">
        <v>94</v>
      </c>
      <c r="B123" s="35" t="s">
        <v>15</v>
      </c>
      <c r="C123" s="88"/>
      <c r="D123" s="16">
        <f t="shared" ref="D123:O123" si="47">SUM(D124:D126)</f>
        <v>19.200000000000003</v>
      </c>
      <c r="E123" s="16">
        <f t="shared" si="47"/>
        <v>17.2</v>
      </c>
      <c r="F123" s="16">
        <f t="shared" si="47"/>
        <v>0</v>
      </c>
      <c r="G123" s="16">
        <f t="shared" si="47"/>
        <v>2</v>
      </c>
      <c r="H123" s="10">
        <f t="shared" si="47"/>
        <v>0</v>
      </c>
      <c r="I123" s="10">
        <f t="shared" si="47"/>
        <v>0</v>
      </c>
      <c r="J123" s="10">
        <f t="shared" si="47"/>
        <v>0</v>
      </c>
      <c r="K123" s="176">
        <f t="shared" si="47"/>
        <v>0</v>
      </c>
      <c r="L123" s="12">
        <f t="shared" si="47"/>
        <v>19.200000000000003</v>
      </c>
      <c r="M123" s="12">
        <f t="shared" si="47"/>
        <v>17.2</v>
      </c>
      <c r="N123" s="12">
        <f t="shared" si="47"/>
        <v>0</v>
      </c>
      <c r="O123" s="12">
        <f t="shared" si="47"/>
        <v>2</v>
      </c>
    </row>
    <row r="124" spans="1:15" ht="15" customHeight="1" x14ac:dyDescent="0.25">
      <c r="A124" s="40"/>
      <c r="B124" s="206"/>
      <c r="C124" s="88" t="s">
        <v>25</v>
      </c>
      <c r="D124" s="16">
        <f>E124+G124</f>
        <v>8.5</v>
      </c>
      <c r="E124" s="16">
        <v>8.5</v>
      </c>
      <c r="F124" s="16"/>
      <c r="G124" s="16"/>
      <c r="H124" s="9">
        <f t="shared" si="41"/>
        <v>0</v>
      </c>
      <c r="I124" s="10"/>
      <c r="J124" s="10"/>
      <c r="K124" s="176"/>
      <c r="L124" s="12">
        <f t="shared" si="36"/>
        <v>8.5</v>
      </c>
      <c r="M124" s="12">
        <f t="shared" si="37"/>
        <v>8.5</v>
      </c>
      <c r="N124" s="12">
        <f t="shared" si="37"/>
        <v>0</v>
      </c>
      <c r="O124" s="12">
        <f t="shared" si="37"/>
        <v>0</v>
      </c>
    </row>
    <row r="125" spans="1:15" ht="15" customHeight="1" x14ac:dyDescent="0.25">
      <c r="A125" s="40"/>
      <c r="B125" s="26"/>
      <c r="C125" s="88" t="s">
        <v>31</v>
      </c>
      <c r="D125" s="16">
        <f>E125+G125</f>
        <v>1.4</v>
      </c>
      <c r="E125" s="16">
        <v>1.4</v>
      </c>
      <c r="F125" s="16"/>
      <c r="G125" s="16"/>
      <c r="H125" s="9">
        <f t="shared" si="41"/>
        <v>0</v>
      </c>
      <c r="I125" s="10"/>
      <c r="J125" s="10"/>
      <c r="K125" s="176"/>
      <c r="L125" s="12">
        <f t="shared" si="36"/>
        <v>1.4</v>
      </c>
      <c r="M125" s="12">
        <f t="shared" si="37"/>
        <v>1.4</v>
      </c>
      <c r="N125" s="12">
        <f t="shared" si="37"/>
        <v>0</v>
      </c>
      <c r="O125" s="12">
        <f t="shared" si="37"/>
        <v>0</v>
      </c>
    </row>
    <row r="126" spans="1:15" ht="15" customHeight="1" x14ac:dyDescent="0.25">
      <c r="A126" s="40"/>
      <c r="B126" s="26"/>
      <c r="C126" s="88" t="s">
        <v>22</v>
      </c>
      <c r="D126" s="16">
        <f>E126+G126</f>
        <v>9.3000000000000007</v>
      </c>
      <c r="E126" s="16">
        <v>7.3</v>
      </c>
      <c r="F126" s="16"/>
      <c r="G126" s="16">
        <v>2</v>
      </c>
      <c r="H126" s="9">
        <f t="shared" si="41"/>
        <v>0</v>
      </c>
      <c r="I126" s="10"/>
      <c r="J126" s="10"/>
      <c r="K126" s="176"/>
      <c r="L126" s="12">
        <f t="shared" si="36"/>
        <v>9.3000000000000007</v>
      </c>
      <c r="M126" s="12">
        <f t="shared" si="37"/>
        <v>7.3</v>
      </c>
      <c r="N126" s="12">
        <f t="shared" si="37"/>
        <v>0</v>
      </c>
      <c r="O126" s="12">
        <f t="shared" si="37"/>
        <v>2</v>
      </c>
    </row>
    <row r="127" spans="1:15" ht="15" customHeight="1" x14ac:dyDescent="0.25">
      <c r="A127" s="32" t="s">
        <v>95</v>
      </c>
      <c r="B127" s="208" t="s">
        <v>16</v>
      </c>
      <c r="C127" s="88"/>
      <c r="D127" s="16">
        <f>SUM(D128:D130)</f>
        <v>36.4</v>
      </c>
      <c r="E127" s="16">
        <f>SUM(E128:E130)</f>
        <v>34.9</v>
      </c>
      <c r="F127" s="16">
        <f>SUM(F128:F130)</f>
        <v>0</v>
      </c>
      <c r="G127" s="16">
        <f>SUM(G128:G130)</f>
        <v>1.5</v>
      </c>
      <c r="H127" s="10">
        <f t="shared" ref="H127:O127" si="48">SUM(H128:H130)</f>
        <v>0</v>
      </c>
      <c r="I127" s="10">
        <f t="shared" si="48"/>
        <v>0</v>
      </c>
      <c r="J127" s="10">
        <f t="shared" si="48"/>
        <v>0</v>
      </c>
      <c r="K127" s="176">
        <f t="shared" si="48"/>
        <v>0</v>
      </c>
      <c r="L127" s="12">
        <f t="shared" si="48"/>
        <v>36.4</v>
      </c>
      <c r="M127" s="12">
        <f t="shared" si="48"/>
        <v>34.9</v>
      </c>
      <c r="N127" s="12">
        <f t="shared" si="48"/>
        <v>0</v>
      </c>
      <c r="O127" s="12">
        <f t="shared" si="48"/>
        <v>1.5</v>
      </c>
    </row>
    <row r="128" spans="1:15" ht="15" customHeight="1" x14ac:dyDescent="0.25">
      <c r="A128" s="40"/>
      <c r="B128" s="206"/>
      <c r="C128" s="88" t="s">
        <v>25</v>
      </c>
      <c r="D128" s="16">
        <f>E128+G128</f>
        <v>13.7</v>
      </c>
      <c r="E128" s="16">
        <v>13.7</v>
      </c>
      <c r="F128" s="16"/>
      <c r="G128" s="16"/>
      <c r="H128" s="9">
        <f t="shared" si="41"/>
        <v>0</v>
      </c>
      <c r="I128" s="10"/>
      <c r="J128" s="10"/>
      <c r="K128" s="176"/>
      <c r="L128" s="12">
        <f t="shared" si="36"/>
        <v>13.7</v>
      </c>
      <c r="M128" s="12">
        <f t="shared" si="37"/>
        <v>13.7</v>
      </c>
      <c r="N128" s="12">
        <f t="shared" si="37"/>
        <v>0</v>
      </c>
      <c r="O128" s="12">
        <f t="shared" si="37"/>
        <v>0</v>
      </c>
    </row>
    <row r="129" spans="1:15" ht="15" customHeight="1" x14ac:dyDescent="0.25">
      <c r="A129" s="40"/>
      <c r="B129" s="209"/>
      <c r="C129" s="88" t="s">
        <v>31</v>
      </c>
      <c r="D129" s="16">
        <f>E129+G129</f>
        <v>4.5</v>
      </c>
      <c r="E129" s="16">
        <v>4.5</v>
      </c>
      <c r="F129" s="16"/>
      <c r="G129" s="16"/>
      <c r="H129" s="9">
        <f t="shared" si="41"/>
        <v>0</v>
      </c>
      <c r="I129" s="10"/>
      <c r="J129" s="10"/>
      <c r="K129" s="176"/>
      <c r="L129" s="12">
        <f t="shared" si="36"/>
        <v>4.5</v>
      </c>
      <c r="M129" s="12">
        <f t="shared" si="37"/>
        <v>4.5</v>
      </c>
      <c r="N129" s="12">
        <f t="shared" si="37"/>
        <v>0</v>
      </c>
      <c r="O129" s="12">
        <f t="shared" si="37"/>
        <v>0</v>
      </c>
    </row>
    <row r="130" spans="1:15" ht="15" customHeight="1" x14ac:dyDescent="0.25">
      <c r="A130" s="40"/>
      <c r="B130" s="209"/>
      <c r="C130" s="88" t="s">
        <v>22</v>
      </c>
      <c r="D130" s="16">
        <f>E130+G130</f>
        <v>18.2</v>
      </c>
      <c r="E130" s="16">
        <v>16.7</v>
      </c>
      <c r="F130" s="16"/>
      <c r="G130" s="16">
        <v>1.5</v>
      </c>
      <c r="H130" s="9">
        <f t="shared" si="41"/>
        <v>0</v>
      </c>
      <c r="I130" s="10"/>
      <c r="J130" s="10"/>
      <c r="K130" s="176"/>
      <c r="L130" s="12">
        <f t="shared" si="36"/>
        <v>18.2</v>
      </c>
      <c r="M130" s="12">
        <f t="shared" si="37"/>
        <v>16.7</v>
      </c>
      <c r="N130" s="12">
        <f t="shared" si="37"/>
        <v>0</v>
      </c>
      <c r="O130" s="12">
        <f t="shared" si="37"/>
        <v>1.5</v>
      </c>
    </row>
    <row r="131" spans="1:15" ht="15" customHeight="1" x14ac:dyDescent="0.25">
      <c r="A131" s="32" t="s">
        <v>96</v>
      </c>
      <c r="B131" s="35" t="s">
        <v>17</v>
      </c>
      <c r="C131" s="88"/>
      <c r="D131" s="16">
        <f>SUM(D132:D134)</f>
        <v>19.100000000000001</v>
      </c>
      <c r="E131" s="16">
        <f>SUM(E132:E134)</f>
        <v>19.100000000000001</v>
      </c>
      <c r="F131" s="16">
        <f>SUM(F132:F134)</f>
        <v>0</v>
      </c>
      <c r="G131" s="16">
        <f>SUM(G132:G134)</f>
        <v>0</v>
      </c>
      <c r="H131" s="10">
        <f t="shared" ref="H131:O131" si="49">SUM(H132:H134)</f>
        <v>0</v>
      </c>
      <c r="I131" s="10">
        <f t="shared" si="49"/>
        <v>0</v>
      </c>
      <c r="J131" s="10">
        <f t="shared" si="49"/>
        <v>0</v>
      </c>
      <c r="K131" s="176">
        <f t="shared" si="49"/>
        <v>0</v>
      </c>
      <c r="L131" s="12">
        <f t="shared" si="49"/>
        <v>19.100000000000001</v>
      </c>
      <c r="M131" s="12">
        <f t="shared" si="49"/>
        <v>19.100000000000001</v>
      </c>
      <c r="N131" s="12">
        <f t="shared" si="49"/>
        <v>0</v>
      </c>
      <c r="O131" s="12">
        <f t="shared" si="49"/>
        <v>0</v>
      </c>
    </row>
    <row r="132" spans="1:15" ht="15" customHeight="1" x14ac:dyDescent="0.25">
      <c r="A132" s="40"/>
      <c r="B132" s="206"/>
      <c r="C132" s="88" t="s">
        <v>25</v>
      </c>
      <c r="D132" s="16">
        <f>E132+G132</f>
        <v>8.3000000000000007</v>
      </c>
      <c r="E132" s="16">
        <v>8.3000000000000007</v>
      </c>
      <c r="F132" s="16"/>
      <c r="G132" s="16"/>
      <c r="H132" s="9">
        <f t="shared" si="41"/>
        <v>0</v>
      </c>
      <c r="I132" s="10"/>
      <c r="J132" s="10"/>
      <c r="K132" s="176"/>
      <c r="L132" s="12">
        <f t="shared" si="36"/>
        <v>8.3000000000000007</v>
      </c>
      <c r="M132" s="12">
        <f t="shared" si="37"/>
        <v>8.3000000000000007</v>
      </c>
      <c r="N132" s="12">
        <f t="shared" si="37"/>
        <v>0</v>
      </c>
      <c r="O132" s="12">
        <f t="shared" si="37"/>
        <v>0</v>
      </c>
    </row>
    <row r="133" spans="1:15" ht="15" customHeight="1" x14ac:dyDescent="0.25">
      <c r="A133" s="40"/>
      <c r="B133" s="26"/>
      <c r="C133" s="88" t="s">
        <v>31</v>
      </c>
      <c r="D133" s="16">
        <f>E133+G133</f>
        <v>1.5</v>
      </c>
      <c r="E133" s="16">
        <v>1.5</v>
      </c>
      <c r="F133" s="16"/>
      <c r="G133" s="16"/>
      <c r="H133" s="9">
        <f t="shared" si="41"/>
        <v>0</v>
      </c>
      <c r="I133" s="10"/>
      <c r="J133" s="10"/>
      <c r="K133" s="176"/>
      <c r="L133" s="12">
        <f t="shared" si="36"/>
        <v>1.5</v>
      </c>
      <c r="M133" s="12">
        <f t="shared" si="37"/>
        <v>1.5</v>
      </c>
      <c r="N133" s="12">
        <f t="shared" si="37"/>
        <v>0</v>
      </c>
      <c r="O133" s="12">
        <f t="shared" si="37"/>
        <v>0</v>
      </c>
    </row>
    <row r="134" spans="1:15" ht="15" customHeight="1" x14ac:dyDescent="0.25">
      <c r="A134" s="40"/>
      <c r="B134" s="26"/>
      <c r="C134" s="88" t="s">
        <v>22</v>
      </c>
      <c r="D134" s="16">
        <f>E134+G134</f>
        <v>9.3000000000000007</v>
      </c>
      <c r="E134" s="16">
        <v>9.3000000000000007</v>
      </c>
      <c r="F134" s="16"/>
      <c r="G134" s="16"/>
      <c r="H134" s="9">
        <f t="shared" si="41"/>
        <v>0</v>
      </c>
      <c r="I134" s="10"/>
      <c r="J134" s="10"/>
      <c r="K134" s="176"/>
      <c r="L134" s="12">
        <f t="shared" si="36"/>
        <v>9.3000000000000007</v>
      </c>
      <c r="M134" s="12">
        <f t="shared" si="37"/>
        <v>9.3000000000000007</v>
      </c>
      <c r="N134" s="12">
        <f t="shared" si="37"/>
        <v>0</v>
      </c>
      <c r="O134" s="12">
        <f t="shared" si="37"/>
        <v>0</v>
      </c>
    </row>
    <row r="135" spans="1:15" ht="15" customHeight="1" x14ac:dyDescent="0.25">
      <c r="A135" s="32" t="s">
        <v>97</v>
      </c>
      <c r="B135" s="35" t="s">
        <v>18</v>
      </c>
      <c r="C135" s="88"/>
      <c r="D135" s="16">
        <f>SUM(D136:D138)</f>
        <v>11.9</v>
      </c>
      <c r="E135" s="16">
        <f>SUM(E136:E138)</f>
        <v>11.9</v>
      </c>
      <c r="F135" s="16">
        <f>SUM(F136:F138)</f>
        <v>0</v>
      </c>
      <c r="G135" s="16">
        <f>SUM(G136:G138)</f>
        <v>0</v>
      </c>
      <c r="H135" s="10">
        <f t="shared" ref="H135:O135" si="50">SUM(H136:H138)</f>
        <v>0</v>
      </c>
      <c r="I135" s="10">
        <f t="shared" si="50"/>
        <v>0</v>
      </c>
      <c r="J135" s="10">
        <f t="shared" si="50"/>
        <v>0</v>
      </c>
      <c r="K135" s="176">
        <f t="shared" si="50"/>
        <v>0</v>
      </c>
      <c r="L135" s="12">
        <f t="shared" si="50"/>
        <v>11.9</v>
      </c>
      <c r="M135" s="12">
        <f t="shared" si="50"/>
        <v>11.9</v>
      </c>
      <c r="N135" s="12">
        <f t="shared" si="50"/>
        <v>0</v>
      </c>
      <c r="O135" s="12">
        <f t="shared" si="50"/>
        <v>0</v>
      </c>
    </row>
    <row r="136" spans="1:15" ht="15" customHeight="1" x14ac:dyDescent="0.25">
      <c r="A136" s="40"/>
      <c r="B136" s="206"/>
      <c r="C136" s="88" t="s">
        <v>25</v>
      </c>
      <c r="D136" s="16">
        <f>E136+G136</f>
        <v>4.9000000000000004</v>
      </c>
      <c r="E136" s="16">
        <v>4.9000000000000004</v>
      </c>
      <c r="F136" s="16"/>
      <c r="G136" s="16"/>
      <c r="H136" s="9">
        <f t="shared" si="41"/>
        <v>0</v>
      </c>
      <c r="I136" s="10"/>
      <c r="J136" s="10"/>
      <c r="K136" s="176"/>
      <c r="L136" s="12">
        <f t="shared" si="36"/>
        <v>4.9000000000000004</v>
      </c>
      <c r="M136" s="12">
        <f t="shared" si="37"/>
        <v>4.9000000000000004</v>
      </c>
      <c r="N136" s="12">
        <f t="shared" si="37"/>
        <v>0</v>
      </c>
      <c r="O136" s="12">
        <f t="shared" si="37"/>
        <v>0</v>
      </c>
    </row>
    <row r="137" spans="1:15" ht="15" customHeight="1" x14ac:dyDescent="0.25">
      <c r="A137" s="40"/>
      <c r="B137" s="26"/>
      <c r="C137" s="88" t="s">
        <v>31</v>
      </c>
      <c r="D137" s="16">
        <f>E137+G137</f>
        <v>1.8</v>
      </c>
      <c r="E137" s="16">
        <v>1.8</v>
      </c>
      <c r="F137" s="16"/>
      <c r="G137" s="16"/>
      <c r="H137" s="9">
        <f t="shared" si="41"/>
        <v>0</v>
      </c>
      <c r="I137" s="10"/>
      <c r="J137" s="10"/>
      <c r="K137" s="176"/>
      <c r="L137" s="12">
        <f t="shared" si="36"/>
        <v>1.8</v>
      </c>
      <c r="M137" s="12">
        <f t="shared" si="37"/>
        <v>1.8</v>
      </c>
      <c r="N137" s="12">
        <f t="shared" si="37"/>
        <v>0</v>
      </c>
      <c r="O137" s="12">
        <f t="shared" si="37"/>
        <v>0</v>
      </c>
    </row>
    <row r="138" spans="1:15" ht="15" customHeight="1" x14ac:dyDescent="0.25">
      <c r="A138" s="40"/>
      <c r="B138" s="26"/>
      <c r="C138" s="88" t="s">
        <v>22</v>
      </c>
      <c r="D138" s="16">
        <f>E138+G138</f>
        <v>5.2</v>
      </c>
      <c r="E138" s="16">
        <v>5.2</v>
      </c>
      <c r="F138" s="16"/>
      <c r="G138" s="16"/>
      <c r="H138" s="9">
        <f t="shared" si="41"/>
        <v>0</v>
      </c>
      <c r="I138" s="10"/>
      <c r="J138" s="10"/>
      <c r="K138" s="176"/>
      <c r="L138" s="12">
        <f t="shared" si="36"/>
        <v>5.2</v>
      </c>
      <c r="M138" s="12">
        <f t="shared" si="37"/>
        <v>5.2</v>
      </c>
      <c r="N138" s="12">
        <f t="shared" si="37"/>
        <v>0</v>
      </c>
      <c r="O138" s="12">
        <f t="shared" si="37"/>
        <v>0</v>
      </c>
    </row>
    <row r="139" spans="1:15" ht="15" customHeight="1" x14ac:dyDescent="0.25">
      <c r="A139" s="32" t="s">
        <v>98</v>
      </c>
      <c r="B139" s="29" t="s">
        <v>19</v>
      </c>
      <c r="C139" s="77"/>
      <c r="D139" s="16">
        <f>SUM(D140:D142)</f>
        <v>522.29999999999995</v>
      </c>
      <c r="E139" s="16">
        <f t="shared" ref="E139:O139" si="51">SUM(E140:E142)</f>
        <v>522.29999999999995</v>
      </c>
      <c r="F139" s="16">
        <f t="shared" si="51"/>
        <v>0</v>
      </c>
      <c r="G139" s="16">
        <f t="shared" si="51"/>
        <v>0</v>
      </c>
      <c r="H139" s="9">
        <f t="shared" si="51"/>
        <v>9.1999999999999993</v>
      </c>
      <c r="I139" s="9">
        <f t="shared" si="51"/>
        <v>9.1999999999999993</v>
      </c>
      <c r="J139" s="10"/>
      <c r="K139" s="176">
        <f t="shared" si="51"/>
        <v>0</v>
      </c>
      <c r="L139" s="12">
        <f t="shared" si="51"/>
        <v>531.5</v>
      </c>
      <c r="M139" s="12">
        <f t="shared" si="51"/>
        <v>531.5</v>
      </c>
      <c r="N139" s="12">
        <f t="shared" si="51"/>
        <v>0</v>
      </c>
      <c r="O139" s="12">
        <f t="shared" si="51"/>
        <v>0</v>
      </c>
    </row>
    <row r="140" spans="1:15" ht="15" hidden="1" customHeight="1" x14ac:dyDescent="0.25">
      <c r="A140" s="40"/>
      <c r="B140" s="75"/>
      <c r="C140" s="88" t="s">
        <v>25</v>
      </c>
      <c r="D140" s="16">
        <f>E140+G140</f>
        <v>0</v>
      </c>
      <c r="E140" s="16"/>
      <c r="F140" s="16"/>
      <c r="G140" s="16"/>
      <c r="H140" s="9">
        <f>I140+K140</f>
        <v>0</v>
      </c>
      <c r="I140" s="10"/>
      <c r="J140" s="10"/>
      <c r="K140" s="176"/>
      <c r="L140" s="12">
        <f>M140+O140</f>
        <v>0</v>
      </c>
      <c r="M140" s="12">
        <f>E140+I140</f>
        <v>0</v>
      </c>
      <c r="N140" s="12">
        <f>F140+J140</f>
        <v>0</v>
      </c>
      <c r="O140" s="12">
        <f>G140+K140</f>
        <v>0</v>
      </c>
    </row>
    <row r="141" spans="1:15" ht="15" customHeight="1" x14ac:dyDescent="0.25">
      <c r="A141" s="40"/>
      <c r="B141" s="75"/>
      <c r="C141" s="77" t="s">
        <v>31</v>
      </c>
      <c r="D141" s="16">
        <f>E141+G141</f>
        <v>136.4</v>
      </c>
      <c r="E141" s="16">
        <v>136.4</v>
      </c>
      <c r="F141" s="16"/>
      <c r="G141" s="16"/>
      <c r="H141" s="9">
        <f t="shared" si="41"/>
        <v>0</v>
      </c>
      <c r="I141" s="10"/>
      <c r="J141" s="10"/>
      <c r="K141" s="176"/>
      <c r="L141" s="12">
        <f t="shared" si="36"/>
        <v>136.4</v>
      </c>
      <c r="M141" s="12">
        <f t="shared" si="37"/>
        <v>136.4</v>
      </c>
      <c r="N141" s="12">
        <f t="shared" si="37"/>
        <v>0</v>
      </c>
      <c r="O141" s="12">
        <f t="shared" si="37"/>
        <v>0</v>
      </c>
    </row>
    <row r="142" spans="1:15" ht="15" customHeight="1" x14ac:dyDescent="0.25">
      <c r="A142" s="40"/>
      <c r="B142" s="75"/>
      <c r="C142" s="77" t="s">
        <v>22</v>
      </c>
      <c r="D142" s="16">
        <f>E142+G142</f>
        <v>385.9</v>
      </c>
      <c r="E142" s="16">
        <v>385.9</v>
      </c>
      <c r="F142" s="16"/>
      <c r="G142" s="16"/>
      <c r="H142" s="9">
        <f t="shared" si="41"/>
        <v>9.1999999999999993</v>
      </c>
      <c r="I142" s="10">
        <v>9.1999999999999993</v>
      </c>
      <c r="J142" s="10"/>
      <c r="K142" s="176"/>
      <c r="L142" s="12">
        <f t="shared" si="36"/>
        <v>395.09999999999997</v>
      </c>
      <c r="M142" s="12">
        <f t="shared" si="37"/>
        <v>395.09999999999997</v>
      </c>
      <c r="N142" s="12">
        <f t="shared" si="37"/>
        <v>0</v>
      </c>
      <c r="O142" s="12">
        <f t="shared" si="37"/>
        <v>0</v>
      </c>
    </row>
    <row r="143" spans="1:15" ht="15.95" customHeight="1" x14ac:dyDescent="0.25">
      <c r="A143" s="54" t="s">
        <v>99</v>
      </c>
      <c r="B143" s="44" t="s">
        <v>175</v>
      </c>
      <c r="C143" s="25"/>
      <c r="D143" s="23">
        <f t="shared" ref="D143:O143" si="52">D91+D99+D103+D107+D111+D115+D119+D123+D127+D131+D135+D139</f>
        <v>2410.3999999999996</v>
      </c>
      <c r="E143" s="23">
        <f t="shared" si="52"/>
        <v>2214.5</v>
      </c>
      <c r="F143" s="23">
        <f t="shared" si="52"/>
        <v>0</v>
      </c>
      <c r="G143" s="23">
        <f t="shared" si="52"/>
        <v>195.89999999999998</v>
      </c>
      <c r="H143" s="24">
        <f t="shared" si="52"/>
        <v>78.8</v>
      </c>
      <c r="I143" s="24">
        <f t="shared" si="52"/>
        <v>28.599999999999998</v>
      </c>
      <c r="J143" s="24">
        <f t="shared" si="52"/>
        <v>0</v>
      </c>
      <c r="K143" s="225">
        <f t="shared" si="52"/>
        <v>50.199999999999996</v>
      </c>
      <c r="L143" s="21">
        <f t="shared" si="52"/>
        <v>2489.1999999999998</v>
      </c>
      <c r="M143" s="21">
        <f t="shared" si="52"/>
        <v>2243.1</v>
      </c>
      <c r="N143" s="21">
        <f t="shared" si="52"/>
        <v>0</v>
      </c>
      <c r="O143" s="21">
        <f t="shared" si="52"/>
        <v>246.1</v>
      </c>
    </row>
    <row r="144" spans="1:15" ht="15.95" customHeight="1" x14ac:dyDescent="0.25">
      <c r="A144" s="13" t="s">
        <v>100</v>
      </c>
      <c r="B144" s="565" t="s">
        <v>63</v>
      </c>
      <c r="C144" s="567"/>
      <c r="D144" s="567"/>
      <c r="E144" s="567"/>
      <c r="F144" s="567"/>
      <c r="G144" s="567"/>
      <c r="H144" s="567"/>
      <c r="I144" s="567"/>
      <c r="J144" s="567"/>
      <c r="K144" s="567"/>
      <c r="L144" s="567"/>
      <c r="M144" s="567"/>
      <c r="N144" s="567"/>
      <c r="O144" s="568"/>
    </row>
    <row r="145" spans="1:15" ht="15" customHeight="1" x14ac:dyDescent="0.25">
      <c r="A145" s="5" t="s">
        <v>101</v>
      </c>
      <c r="B145" s="26" t="s">
        <v>20</v>
      </c>
      <c r="C145" s="7" t="s">
        <v>32</v>
      </c>
      <c r="D145" s="16">
        <f>E145+G145</f>
        <v>78.099999999999994</v>
      </c>
      <c r="E145" s="16">
        <v>10.1</v>
      </c>
      <c r="F145" s="16"/>
      <c r="G145" s="16">
        <v>68</v>
      </c>
      <c r="H145" s="9">
        <f t="shared" ref="H145" si="53">I145+K145</f>
        <v>0</v>
      </c>
      <c r="I145" s="10"/>
      <c r="J145" s="10"/>
      <c r="K145" s="176"/>
      <c r="L145" s="12">
        <f>M145+O145</f>
        <v>78.099999999999994</v>
      </c>
      <c r="M145" s="12">
        <f t="shared" ref="M145:O146" si="54">E145+I145</f>
        <v>10.1</v>
      </c>
      <c r="N145" s="12">
        <f t="shared" si="54"/>
        <v>0</v>
      </c>
      <c r="O145" s="12">
        <f t="shared" si="54"/>
        <v>68</v>
      </c>
    </row>
    <row r="146" spans="1:15" ht="15" customHeight="1" x14ac:dyDescent="0.25">
      <c r="A146" s="5" t="s">
        <v>102</v>
      </c>
      <c r="B146" s="29" t="s">
        <v>70</v>
      </c>
      <c r="C146" s="30" t="s">
        <v>32</v>
      </c>
      <c r="D146" s="16">
        <f>E146+G146</f>
        <v>34.799999999999997</v>
      </c>
      <c r="E146" s="16">
        <v>34.799999999999997</v>
      </c>
      <c r="F146" s="16">
        <v>26.6</v>
      </c>
      <c r="G146" s="16"/>
      <c r="H146" s="9">
        <f>I146+K146</f>
        <v>0</v>
      </c>
      <c r="I146" s="10"/>
      <c r="J146" s="10"/>
      <c r="K146" s="176"/>
      <c r="L146" s="12">
        <f>M146+O146</f>
        <v>34.799999999999997</v>
      </c>
      <c r="M146" s="12">
        <f t="shared" si="54"/>
        <v>34.799999999999997</v>
      </c>
      <c r="N146" s="12">
        <f t="shared" si="54"/>
        <v>26.6</v>
      </c>
      <c r="O146" s="12">
        <f t="shared" si="54"/>
        <v>0</v>
      </c>
    </row>
    <row r="147" spans="1:15" ht="15.95" customHeight="1" x14ac:dyDescent="0.25">
      <c r="A147" s="476" t="s">
        <v>103</v>
      </c>
      <c r="B147" s="213" t="s">
        <v>176</v>
      </c>
      <c r="C147" s="78"/>
      <c r="D147" s="68">
        <f t="shared" ref="D147:O147" si="55">D145+D146</f>
        <v>112.89999999999999</v>
      </c>
      <c r="E147" s="68">
        <f t="shared" si="55"/>
        <v>44.9</v>
      </c>
      <c r="F147" s="68">
        <f t="shared" si="55"/>
        <v>26.6</v>
      </c>
      <c r="G147" s="68">
        <f t="shared" si="55"/>
        <v>68</v>
      </c>
      <c r="H147" s="69">
        <f t="shared" si="55"/>
        <v>0</v>
      </c>
      <c r="I147" s="69">
        <f t="shared" si="55"/>
        <v>0</v>
      </c>
      <c r="J147" s="69">
        <f t="shared" si="55"/>
        <v>0</v>
      </c>
      <c r="K147" s="214">
        <f t="shared" si="55"/>
        <v>0</v>
      </c>
      <c r="L147" s="44">
        <f t="shared" si="55"/>
        <v>112.89999999999999</v>
      </c>
      <c r="M147" s="44">
        <f t="shared" si="55"/>
        <v>44.9</v>
      </c>
      <c r="N147" s="44">
        <f t="shared" si="55"/>
        <v>26.6</v>
      </c>
      <c r="O147" s="44">
        <f t="shared" si="55"/>
        <v>68</v>
      </c>
    </row>
    <row r="148" spans="1:15" ht="15.95" customHeight="1" x14ac:dyDescent="0.25">
      <c r="A148" s="13" t="s">
        <v>104</v>
      </c>
      <c r="B148" s="565" t="s">
        <v>171</v>
      </c>
      <c r="C148" s="567"/>
      <c r="D148" s="567"/>
      <c r="E148" s="567"/>
      <c r="F148" s="567"/>
      <c r="G148" s="567"/>
      <c r="H148" s="567"/>
      <c r="I148" s="567"/>
      <c r="J148" s="567"/>
      <c r="K148" s="567"/>
      <c r="L148" s="567"/>
      <c r="M148" s="567"/>
      <c r="N148" s="567"/>
      <c r="O148" s="568"/>
    </row>
    <row r="149" spans="1:15" ht="15" customHeight="1" x14ac:dyDescent="0.25">
      <c r="A149" s="5" t="s">
        <v>105</v>
      </c>
      <c r="B149" s="119" t="s">
        <v>20</v>
      </c>
      <c r="C149" s="76"/>
      <c r="D149" s="16">
        <f>SUM(D150:D151)</f>
        <v>686.9</v>
      </c>
      <c r="E149" s="16">
        <f>SUM(E150:E151)</f>
        <v>453.7</v>
      </c>
      <c r="F149" s="16">
        <f>SUM(F150:F151)</f>
        <v>83.3</v>
      </c>
      <c r="G149" s="16">
        <f>SUM(G150:G151)</f>
        <v>233.2</v>
      </c>
      <c r="H149" s="10">
        <f t="shared" ref="H149:O149" si="56">SUM(H150:H151)</f>
        <v>107.30000000000001</v>
      </c>
      <c r="I149" s="10">
        <f t="shared" si="56"/>
        <v>69.400000000000006</v>
      </c>
      <c r="J149" s="10">
        <f t="shared" si="56"/>
        <v>0</v>
      </c>
      <c r="K149" s="176">
        <f t="shared" si="56"/>
        <v>37.9</v>
      </c>
      <c r="L149" s="11">
        <f t="shared" si="56"/>
        <v>794.2</v>
      </c>
      <c r="M149" s="11">
        <f t="shared" si="56"/>
        <v>523.1</v>
      </c>
      <c r="N149" s="11">
        <f t="shared" si="56"/>
        <v>83.3</v>
      </c>
      <c r="O149" s="11">
        <f t="shared" si="56"/>
        <v>271.09999999999997</v>
      </c>
    </row>
    <row r="150" spans="1:15" ht="15" customHeight="1" x14ac:dyDescent="0.25">
      <c r="A150" s="19"/>
      <c r="B150" s="119"/>
      <c r="C150" s="30" t="s">
        <v>30</v>
      </c>
      <c r="D150" s="16">
        <f>E150+G150</f>
        <v>8</v>
      </c>
      <c r="E150" s="16">
        <v>8</v>
      </c>
      <c r="F150" s="16"/>
      <c r="G150" s="16"/>
      <c r="H150" s="9">
        <f t="shared" ref="H150:H186" si="57">I150+K150</f>
        <v>0</v>
      </c>
      <c r="I150" s="10"/>
      <c r="J150" s="10"/>
      <c r="K150" s="176"/>
      <c r="L150" s="12">
        <f t="shared" ref="L150:L186" si="58">M150+O150</f>
        <v>8</v>
      </c>
      <c r="M150" s="12">
        <f t="shared" ref="M150:O165" si="59">E150+I150</f>
        <v>8</v>
      </c>
      <c r="N150" s="12">
        <f t="shared" si="59"/>
        <v>0</v>
      </c>
      <c r="O150" s="12">
        <f t="shared" si="59"/>
        <v>0</v>
      </c>
    </row>
    <row r="151" spans="1:15" ht="15.75" customHeight="1" x14ac:dyDescent="0.25">
      <c r="A151" s="19"/>
      <c r="B151" s="119"/>
      <c r="C151" s="30" t="s">
        <v>51</v>
      </c>
      <c r="D151" s="16">
        <f>E151+G151</f>
        <v>678.9</v>
      </c>
      <c r="E151" s="16">
        <v>445.7</v>
      </c>
      <c r="F151" s="16">
        <v>83.3</v>
      </c>
      <c r="G151" s="16">
        <v>233.2</v>
      </c>
      <c r="H151" s="9">
        <f t="shared" si="57"/>
        <v>107.30000000000001</v>
      </c>
      <c r="I151" s="10">
        <v>69.400000000000006</v>
      </c>
      <c r="J151" s="10"/>
      <c r="K151" s="10">
        <v>37.9</v>
      </c>
      <c r="L151" s="12">
        <f t="shared" si="58"/>
        <v>786.2</v>
      </c>
      <c r="M151" s="12">
        <f t="shared" si="59"/>
        <v>515.1</v>
      </c>
      <c r="N151" s="12">
        <f t="shared" si="59"/>
        <v>83.3</v>
      </c>
      <c r="O151" s="12">
        <f t="shared" si="59"/>
        <v>271.09999999999997</v>
      </c>
    </row>
    <row r="152" spans="1:15" x14ac:dyDescent="0.25">
      <c r="A152" s="13" t="s">
        <v>106</v>
      </c>
      <c r="B152" s="14" t="s">
        <v>55</v>
      </c>
      <c r="C152" s="15" t="s">
        <v>51</v>
      </c>
      <c r="D152" s="16">
        <f t="shared" ref="D152:D186" si="60">E152+G152</f>
        <v>171.5</v>
      </c>
      <c r="E152" s="16">
        <v>171.5</v>
      </c>
      <c r="F152" s="16">
        <v>100.8</v>
      </c>
      <c r="G152" s="16"/>
      <c r="H152" s="10">
        <f t="shared" si="57"/>
        <v>0</v>
      </c>
      <c r="I152" s="10"/>
      <c r="J152" s="10"/>
      <c r="K152" s="10"/>
      <c r="L152" s="12">
        <f t="shared" si="58"/>
        <v>171.5</v>
      </c>
      <c r="M152" s="12">
        <f t="shared" si="59"/>
        <v>171.5</v>
      </c>
      <c r="N152" s="12">
        <f t="shared" si="59"/>
        <v>100.8</v>
      </c>
      <c r="O152" s="12">
        <f t="shared" si="59"/>
        <v>0</v>
      </c>
    </row>
    <row r="153" spans="1:15" ht="15" customHeight="1" x14ac:dyDescent="0.25">
      <c r="A153" s="13" t="s">
        <v>107</v>
      </c>
      <c r="B153" s="12" t="s">
        <v>33</v>
      </c>
      <c r="C153" s="15" t="s">
        <v>51</v>
      </c>
      <c r="D153" s="16">
        <f t="shared" si="60"/>
        <v>111.7</v>
      </c>
      <c r="E153" s="16">
        <v>111.7</v>
      </c>
      <c r="F153" s="16">
        <v>70.400000000000006</v>
      </c>
      <c r="G153" s="16"/>
      <c r="H153" s="10">
        <f t="shared" si="57"/>
        <v>0</v>
      </c>
      <c r="I153" s="10"/>
      <c r="J153" s="10"/>
      <c r="K153" s="10"/>
      <c r="L153" s="12">
        <f t="shared" si="58"/>
        <v>111.7</v>
      </c>
      <c r="M153" s="12">
        <f t="shared" si="59"/>
        <v>111.7</v>
      </c>
      <c r="N153" s="12">
        <f t="shared" si="59"/>
        <v>70.400000000000006</v>
      </c>
      <c r="O153" s="12">
        <f t="shared" si="59"/>
        <v>0</v>
      </c>
    </row>
    <row r="154" spans="1:15" ht="15" customHeight="1" x14ac:dyDescent="0.25">
      <c r="A154" s="13" t="s">
        <v>108</v>
      </c>
      <c r="B154" s="12" t="s">
        <v>160</v>
      </c>
      <c r="C154" s="15" t="s">
        <v>51</v>
      </c>
      <c r="D154" s="16">
        <f t="shared" si="60"/>
        <v>176.7</v>
      </c>
      <c r="E154" s="16">
        <v>176.7</v>
      </c>
      <c r="F154" s="16">
        <v>91.5</v>
      </c>
      <c r="G154" s="16"/>
      <c r="H154" s="10">
        <f t="shared" si="57"/>
        <v>0</v>
      </c>
      <c r="I154" s="10"/>
      <c r="J154" s="10"/>
      <c r="K154" s="10"/>
      <c r="L154" s="12">
        <f t="shared" si="58"/>
        <v>176.7</v>
      </c>
      <c r="M154" s="12">
        <f t="shared" si="59"/>
        <v>176.7</v>
      </c>
      <c r="N154" s="12">
        <f t="shared" si="59"/>
        <v>91.5</v>
      </c>
      <c r="O154" s="12">
        <f t="shared" si="59"/>
        <v>0</v>
      </c>
    </row>
    <row r="155" spans="1:15" ht="15" customHeight="1" x14ac:dyDescent="0.25">
      <c r="A155" s="13" t="s">
        <v>109</v>
      </c>
      <c r="B155" s="12" t="s">
        <v>416</v>
      </c>
      <c r="C155" s="15" t="s">
        <v>51</v>
      </c>
      <c r="D155" s="16">
        <f t="shared" si="60"/>
        <v>161.5</v>
      </c>
      <c r="E155" s="16">
        <v>161.5</v>
      </c>
      <c r="F155" s="16">
        <v>100.7</v>
      </c>
      <c r="G155" s="16"/>
      <c r="H155" s="10">
        <f t="shared" si="57"/>
        <v>0</v>
      </c>
      <c r="I155" s="10"/>
      <c r="J155" s="10"/>
      <c r="K155" s="10"/>
      <c r="L155" s="12">
        <f t="shared" si="58"/>
        <v>161.5</v>
      </c>
      <c r="M155" s="12">
        <f t="shared" si="59"/>
        <v>161.5</v>
      </c>
      <c r="N155" s="12">
        <f t="shared" si="59"/>
        <v>100.7</v>
      </c>
      <c r="O155" s="12">
        <f t="shared" si="59"/>
        <v>0</v>
      </c>
    </row>
    <row r="156" spans="1:15" ht="15" customHeight="1" x14ac:dyDescent="0.25">
      <c r="A156" s="13" t="s">
        <v>155</v>
      </c>
      <c r="B156" s="12" t="s">
        <v>152</v>
      </c>
      <c r="C156" s="15" t="s">
        <v>51</v>
      </c>
      <c r="D156" s="16">
        <f t="shared" si="60"/>
        <v>86.4</v>
      </c>
      <c r="E156" s="16">
        <v>86.4</v>
      </c>
      <c r="F156" s="16">
        <v>57</v>
      </c>
      <c r="G156" s="16"/>
      <c r="H156" s="10">
        <f t="shared" si="57"/>
        <v>0</v>
      </c>
      <c r="I156" s="10"/>
      <c r="J156" s="10"/>
      <c r="K156" s="10"/>
      <c r="L156" s="12">
        <f t="shared" si="58"/>
        <v>86.4</v>
      </c>
      <c r="M156" s="12">
        <f t="shared" si="59"/>
        <v>86.4</v>
      </c>
      <c r="N156" s="12">
        <f t="shared" si="59"/>
        <v>57</v>
      </c>
      <c r="O156" s="12">
        <f t="shared" si="59"/>
        <v>0</v>
      </c>
    </row>
    <row r="157" spans="1:15" ht="15" customHeight="1" x14ac:dyDescent="0.25">
      <c r="A157" s="13" t="s">
        <v>156</v>
      </c>
      <c r="B157" s="237" t="s">
        <v>342</v>
      </c>
      <c r="C157" s="15" t="s">
        <v>51</v>
      </c>
      <c r="D157" s="16">
        <f t="shared" si="60"/>
        <v>187.9</v>
      </c>
      <c r="E157" s="16">
        <v>187.9</v>
      </c>
      <c r="F157" s="16">
        <v>118.8</v>
      </c>
      <c r="G157" s="16"/>
      <c r="H157" s="10">
        <f t="shared" si="57"/>
        <v>0</v>
      </c>
      <c r="I157" s="10"/>
      <c r="J157" s="10"/>
      <c r="K157" s="10"/>
      <c r="L157" s="12">
        <f t="shared" si="58"/>
        <v>187.9</v>
      </c>
      <c r="M157" s="12">
        <f t="shared" si="59"/>
        <v>187.9</v>
      </c>
      <c r="N157" s="12">
        <f t="shared" si="59"/>
        <v>118.8</v>
      </c>
      <c r="O157" s="12">
        <f t="shared" si="59"/>
        <v>0</v>
      </c>
    </row>
    <row r="158" spans="1:15" ht="16.5" customHeight="1" x14ac:dyDescent="0.25">
      <c r="A158" s="13" t="s">
        <v>110</v>
      </c>
      <c r="B158" s="12" t="s">
        <v>417</v>
      </c>
      <c r="C158" s="15" t="s">
        <v>51</v>
      </c>
      <c r="D158" s="16">
        <f t="shared" si="60"/>
        <v>248.4</v>
      </c>
      <c r="E158" s="16">
        <v>248.4</v>
      </c>
      <c r="F158" s="16">
        <v>119</v>
      </c>
      <c r="G158" s="16"/>
      <c r="H158" s="10">
        <f t="shared" si="57"/>
        <v>0</v>
      </c>
      <c r="I158" s="10"/>
      <c r="J158" s="10"/>
      <c r="K158" s="10"/>
      <c r="L158" s="12">
        <f t="shared" si="58"/>
        <v>248.4</v>
      </c>
      <c r="M158" s="12">
        <f t="shared" si="59"/>
        <v>248.4</v>
      </c>
      <c r="N158" s="12">
        <f t="shared" si="59"/>
        <v>119</v>
      </c>
      <c r="O158" s="12">
        <f t="shared" si="59"/>
        <v>0</v>
      </c>
    </row>
    <row r="159" spans="1:15" ht="16.5" customHeight="1" x14ac:dyDescent="0.25">
      <c r="A159" s="13" t="s">
        <v>157</v>
      </c>
      <c r="B159" s="12" t="s">
        <v>418</v>
      </c>
      <c r="C159" s="15" t="s">
        <v>51</v>
      </c>
      <c r="D159" s="16">
        <f t="shared" si="60"/>
        <v>260.3</v>
      </c>
      <c r="E159" s="16">
        <v>260.3</v>
      </c>
      <c r="F159" s="16">
        <v>155.80000000000001</v>
      </c>
      <c r="G159" s="16"/>
      <c r="H159" s="10">
        <f t="shared" si="57"/>
        <v>0</v>
      </c>
      <c r="I159" s="10"/>
      <c r="J159" s="10"/>
      <c r="K159" s="10"/>
      <c r="L159" s="12">
        <f t="shared" si="58"/>
        <v>260.3</v>
      </c>
      <c r="M159" s="12">
        <f t="shared" si="59"/>
        <v>260.3</v>
      </c>
      <c r="N159" s="12">
        <f t="shared" si="59"/>
        <v>155.80000000000001</v>
      </c>
      <c r="O159" s="12">
        <f t="shared" si="59"/>
        <v>0</v>
      </c>
    </row>
    <row r="160" spans="1:15" ht="15" customHeight="1" x14ac:dyDescent="0.25">
      <c r="A160" s="13" t="s">
        <v>158</v>
      </c>
      <c r="B160" s="12" t="s">
        <v>419</v>
      </c>
      <c r="C160" s="15" t="s">
        <v>51</v>
      </c>
      <c r="D160" s="16">
        <f t="shared" si="60"/>
        <v>145.4</v>
      </c>
      <c r="E160" s="16">
        <v>145.4</v>
      </c>
      <c r="F160" s="16">
        <v>86.8</v>
      </c>
      <c r="G160" s="16"/>
      <c r="H160" s="10">
        <f t="shared" si="57"/>
        <v>0</v>
      </c>
      <c r="I160" s="10"/>
      <c r="J160" s="10"/>
      <c r="K160" s="10"/>
      <c r="L160" s="12">
        <f t="shared" si="58"/>
        <v>145.4</v>
      </c>
      <c r="M160" s="12">
        <f t="shared" si="59"/>
        <v>145.4</v>
      </c>
      <c r="N160" s="12">
        <f t="shared" si="59"/>
        <v>86.8</v>
      </c>
      <c r="O160" s="12">
        <f t="shared" si="59"/>
        <v>0</v>
      </c>
    </row>
    <row r="161" spans="1:17" ht="15" customHeight="1" x14ac:dyDescent="0.25">
      <c r="A161" s="13" t="s">
        <v>111</v>
      </c>
      <c r="B161" s="12" t="s">
        <v>391</v>
      </c>
      <c r="C161" s="15" t="s">
        <v>51</v>
      </c>
      <c r="D161" s="16">
        <f t="shared" si="60"/>
        <v>162.5</v>
      </c>
      <c r="E161" s="16">
        <v>162.5</v>
      </c>
      <c r="F161" s="16">
        <v>94.2</v>
      </c>
      <c r="G161" s="16"/>
      <c r="H161" s="10">
        <f t="shared" si="57"/>
        <v>0</v>
      </c>
      <c r="I161" s="10"/>
      <c r="J161" s="10"/>
      <c r="K161" s="10"/>
      <c r="L161" s="12">
        <f t="shared" si="58"/>
        <v>162.5</v>
      </c>
      <c r="M161" s="12">
        <f t="shared" si="59"/>
        <v>162.5</v>
      </c>
      <c r="N161" s="12">
        <f t="shared" si="59"/>
        <v>94.2</v>
      </c>
      <c r="O161" s="12">
        <f t="shared" si="59"/>
        <v>0</v>
      </c>
    </row>
    <row r="162" spans="1:17" ht="15" customHeight="1" x14ac:dyDescent="0.25">
      <c r="A162" s="13" t="s">
        <v>112</v>
      </c>
      <c r="B162" s="171" t="s">
        <v>46</v>
      </c>
      <c r="C162" s="15" t="s">
        <v>51</v>
      </c>
      <c r="D162" s="16">
        <f t="shared" si="60"/>
        <v>106.8</v>
      </c>
      <c r="E162" s="16">
        <v>106.8</v>
      </c>
      <c r="F162" s="16">
        <v>70.5</v>
      </c>
      <c r="G162" s="16"/>
      <c r="H162" s="10">
        <f t="shared" si="57"/>
        <v>0</v>
      </c>
      <c r="I162" s="10"/>
      <c r="J162" s="10"/>
      <c r="K162" s="10"/>
      <c r="L162" s="12">
        <f t="shared" si="58"/>
        <v>106.8</v>
      </c>
      <c r="M162" s="12">
        <f t="shared" si="59"/>
        <v>106.8</v>
      </c>
      <c r="N162" s="12">
        <f t="shared" si="59"/>
        <v>70.5</v>
      </c>
      <c r="O162" s="12">
        <f t="shared" si="59"/>
        <v>0</v>
      </c>
    </row>
    <row r="163" spans="1:17" ht="15" customHeight="1" x14ac:dyDescent="0.25">
      <c r="A163" s="13" t="s">
        <v>113</v>
      </c>
      <c r="B163" s="12" t="s">
        <v>43</v>
      </c>
      <c r="C163" s="15" t="s">
        <v>51</v>
      </c>
      <c r="D163" s="16">
        <f t="shared" si="60"/>
        <v>110.4</v>
      </c>
      <c r="E163" s="16">
        <v>110.4</v>
      </c>
      <c r="F163" s="16">
        <v>72.8</v>
      </c>
      <c r="G163" s="16"/>
      <c r="H163" s="10">
        <f t="shared" si="57"/>
        <v>0</v>
      </c>
      <c r="I163" s="10"/>
      <c r="J163" s="10"/>
      <c r="K163" s="10"/>
      <c r="L163" s="12">
        <f t="shared" si="58"/>
        <v>110.4</v>
      </c>
      <c r="M163" s="12">
        <f t="shared" si="59"/>
        <v>110.4</v>
      </c>
      <c r="N163" s="12">
        <f t="shared" si="59"/>
        <v>72.8</v>
      </c>
      <c r="O163" s="12">
        <f t="shared" si="59"/>
        <v>0</v>
      </c>
    </row>
    <row r="164" spans="1:17" ht="15" customHeight="1" x14ac:dyDescent="0.25">
      <c r="A164" s="13" t="s">
        <v>114</v>
      </c>
      <c r="B164" s="12" t="s">
        <v>45</v>
      </c>
      <c r="C164" s="15" t="s">
        <v>51</v>
      </c>
      <c r="D164" s="16">
        <f t="shared" si="60"/>
        <v>81.900000000000006</v>
      </c>
      <c r="E164" s="16">
        <v>81.900000000000006</v>
      </c>
      <c r="F164" s="16">
        <v>55.1</v>
      </c>
      <c r="G164" s="16"/>
      <c r="H164" s="10">
        <f t="shared" si="57"/>
        <v>0</v>
      </c>
      <c r="I164" s="10"/>
      <c r="J164" s="10"/>
      <c r="K164" s="10"/>
      <c r="L164" s="12">
        <f t="shared" si="58"/>
        <v>81.900000000000006</v>
      </c>
      <c r="M164" s="12">
        <f t="shared" si="59"/>
        <v>81.900000000000006</v>
      </c>
      <c r="N164" s="12">
        <f t="shared" si="59"/>
        <v>55.1</v>
      </c>
      <c r="O164" s="12">
        <f t="shared" si="59"/>
        <v>0</v>
      </c>
    </row>
    <row r="165" spans="1:17" ht="15" customHeight="1" x14ac:dyDescent="0.25">
      <c r="A165" s="13" t="s">
        <v>115</v>
      </c>
      <c r="B165" s="12" t="s">
        <v>165</v>
      </c>
      <c r="C165" s="15" t="s">
        <v>51</v>
      </c>
      <c r="D165" s="16">
        <f t="shared" si="60"/>
        <v>143.4</v>
      </c>
      <c r="E165" s="16">
        <v>143.4</v>
      </c>
      <c r="F165" s="16">
        <v>91.6</v>
      </c>
      <c r="G165" s="16"/>
      <c r="H165" s="10">
        <f t="shared" si="57"/>
        <v>0</v>
      </c>
      <c r="I165" s="10"/>
      <c r="J165" s="10"/>
      <c r="K165" s="10"/>
      <c r="L165" s="12">
        <f t="shared" si="58"/>
        <v>143.4</v>
      </c>
      <c r="M165" s="12">
        <f t="shared" si="59"/>
        <v>143.4</v>
      </c>
      <c r="N165" s="12">
        <f t="shared" si="59"/>
        <v>91.6</v>
      </c>
      <c r="O165" s="12">
        <f t="shared" si="59"/>
        <v>0</v>
      </c>
    </row>
    <row r="166" spans="1:17" ht="15" customHeight="1" x14ac:dyDescent="0.25">
      <c r="A166" s="13" t="s">
        <v>166</v>
      </c>
      <c r="B166" s="12" t="s">
        <v>44</v>
      </c>
      <c r="C166" s="15" t="s">
        <v>51</v>
      </c>
      <c r="D166" s="16">
        <f t="shared" si="60"/>
        <v>82.7</v>
      </c>
      <c r="E166" s="16">
        <v>82.7</v>
      </c>
      <c r="F166" s="16">
        <v>55.4</v>
      </c>
      <c r="G166" s="16"/>
      <c r="H166" s="10">
        <f t="shared" si="57"/>
        <v>0</v>
      </c>
      <c r="I166" s="10"/>
      <c r="J166" s="10"/>
      <c r="K166" s="10"/>
      <c r="L166" s="12">
        <f t="shared" si="58"/>
        <v>82.7</v>
      </c>
      <c r="M166" s="12">
        <f t="shared" ref="M166:O201" si="61">E166+I166</f>
        <v>82.7</v>
      </c>
      <c r="N166" s="12">
        <f t="shared" si="61"/>
        <v>55.4</v>
      </c>
      <c r="O166" s="12">
        <f t="shared" si="61"/>
        <v>0</v>
      </c>
    </row>
    <row r="167" spans="1:17" ht="15" customHeight="1" x14ac:dyDescent="0.25">
      <c r="A167" s="13" t="s">
        <v>116</v>
      </c>
      <c r="B167" s="171" t="s">
        <v>47</v>
      </c>
      <c r="C167" s="15" t="s">
        <v>51</v>
      </c>
      <c r="D167" s="16">
        <f t="shared" si="60"/>
        <v>103.3</v>
      </c>
      <c r="E167" s="16">
        <v>103.3</v>
      </c>
      <c r="F167" s="16">
        <v>65.599999999999994</v>
      </c>
      <c r="G167" s="16"/>
      <c r="H167" s="10">
        <f t="shared" si="57"/>
        <v>0</v>
      </c>
      <c r="I167" s="10"/>
      <c r="J167" s="10"/>
      <c r="K167" s="10"/>
      <c r="L167" s="12">
        <f t="shared" si="58"/>
        <v>103.3</v>
      </c>
      <c r="M167" s="12">
        <f t="shared" si="61"/>
        <v>103.3</v>
      </c>
      <c r="N167" s="12">
        <f t="shared" si="61"/>
        <v>65.599999999999994</v>
      </c>
      <c r="O167" s="12">
        <f t="shared" si="61"/>
        <v>0</v>
      </c>
    </row>
    <row r="168" spans="1:17" ht="15" customHeight="1" x14ac:dyDescent="0.25">
      <c r="A168" s="13" t="s">
        <v>117</v>
      </c>
      <c r="B168" s="85" t="s">
        <v>392</v>
      </c>
      <c r="C168" s="88" t="s">
        <v>51</v>
      </c>
      <c r="D168" s="16">
        <f t="shared" si="60"/>
        <v>126.2</v>
      </c>
      <c r="E168" s="16">
        <v>126.2</v>
      </c>
      <c r="F168" s="16">
        <v>79</v>
      </c>
      <c r="G168" s="16"/>
      <c r="H168" s="10">
        <f t="shared" si="57"/>
        <v>0</v>
      </c>
      <c r="I168" s="10"/>
      <c r="J168" s="10"/>
      <c r="K168" s="10"/>
      <c r="L168" s="12">
        <f t="shared" si="58"/>
        <v>126.2</v>
      </c>
      <c r="M168" s="12">
        <f t="shared" si="61"/>
        <v>126.2</v>
      </c>
      <c r="N168" s="12">
        <f t="shared" si="61"/>
        <v>79</v>
      </c>
      <c r="O168" s="12">
        <f t="shared" si="61"/>
        <v>0</v>
      </c>
    </row>
    <row r="169" spans="1:17" ht="15" customHeight="1" x14ac:dyDescent="0.25">
      <c r="A169" s="13" t="s">
        <v>118</v>
      </c>
      <c r="B169" s="12" t="s">
        <v>42</v>
      </c>
      <c r="C169" s="15" t="s">
        <v>51</v>
      </c>
      <c r="D169" s="16">
        <f t="shared" si="60"/>
        <v>152.1</v>
      </c>
      <c r="E169" s="16">
        <v>152.1</v>
      </c>
      <c r="F169" s="16">
        <v>92.8</v>
      </c>
      <c r="G169" s="16"/>
      <c r="H169" s="10">
        <f t="shared" si="57"/>
        <v>0</v>
      </c>
      <c r="I169" s="10"/>
      <c r="J169" s="10"/>
      <c r="K169" s="10"/>
      <c r="L169" s="12">
        <f t="shared" si="58"/>
        <v>152.1</v>
      </c>
      <c r="M169" s="12">
        <f t="shared" si="61"/>
        <v>152.1</v>
      </c>
      <c r="N169" s="12">
        <f t="shared" si="61"/>
        <v>92.8</v>
      </c>
      <c r="O169" s="12">
        <f t="shared" si="61"/>
        <v>0</v>
      </c>
    </row>
    <row r="170" spans="1:17" ht="15" customHeight="1" x14ac:dyDescent="0.25">
      <c r="A170" s="13" t="s">
        <v>119</v>
      </c>
      <c r="B170" s="238" t="s">
        <v>393</v>
      </c>
      <c r="C170" s="88" t="s">
        <v>51</v>
      </c>
      <c r="D170" s="16">
        <f t="shared" si="60"/>
        <v>125.4</v>
      </c>
      <c r="E170" s="16">
        <v>125.4</v>
      </c>
      <c r="F170" s="16">
        <v>64.8</v>
      </c>
      <c r="G170" s="16"/>
      <c r="H170" s="10">
        <f t="shared" si="57"/>
        <v>0</v>
      </c>
      <c r="I170" s="10"/>
      <c r="J170" s="10"/>
      <c r="K170" s="10"/>
      <c r="L170" s="12">
        <f t="shared" si="58"/>
        <v>125.4</v>
      </c>
      <c r="M170" s="12">
        <f t="shared" si="61"/>
        <v>125.4</v>
      </c>
      <c r="N170" s="12">
        <f t="shared" si="61"/>
        <v>64.8</v>
      </c>
      <c r="O170" s="12">
        <f t="shared" si="61"/>
        <v>0</v>
      </c>
    </row>
    <row r="171" spans="1:17" ht="15" customHeight="1" x14ac:dyDescent="0.25">
      <c r="A171" s="13" t="s">
        <v>120</v>
      </c>
      <c r="B171" s="171" t="s">
        <v>41</v>
      </c>
      <c r="C171" s="15" t="s">
        <v>51</v>
      </c>
      <c r="D171" s="16">
        <f t="shared" si="60"/>
        <v>74</v>
      </c>
      <c r="E171" s="16">
        <v>74</v>
      </c>
      <c r="F171" s="16">
        <v>44.1</v>
      </c>
      <c r="G171" s="16"/>
      <c r="H171" s="10">
        <f t="shared" si="57"/>
        <v>0</v>
      </c>
      <c r="I171" s="10"/>
      <c r="J171" s="10"/>
      <c r="K171" s="10"/>
      <c r="L171" s="12">
        <f t="shared" si="58"/>
        <v>74</v>
      </c>
      <c r="M171" s="12">
        <f t="shared" si="61"/>
        <v>74</v>
      </c>
      <c r="N171" s="12">
        <f t="shared" si="61"/>
        <v>44.1</v>
      </c>
      <c r="O171" s="12">
        <f t="shared" si="61"/>
        <v>0</v>
      </c>
    </row>
    <row r="172" spans="1:17" ht="15" customHeight="1" x14ac:dyDescent="0.25">
      <c r="A172" s="13" t="s">
        <v>162</v>
      </c>
      <c r="B172" s="12" t="s">
        <v>161</v>
      </c>
      <c r="C172" s="15" t="s">
        <v>51</v>
      </c>
      <c r="D172" s="16">
        <f t="shared" si="60"/>
        <v>108.1</v>
      </c>
      <c r="E172" s="16">
        <v>108.1</v>
      </c>
      <c r="F172" s="16">
        <v>70.2</v>
      </c>
      <c r="G172" s="16"/>
      <c r="H172" s="10">
        <f t="shared" si="57"/>
        <v>0</v>
      </c>
      <c r="I172" s="10"/>
      <c r="J172" s="10"/>
      <c r="K172" s="10"/>
      <c r="L172" s="12">
        <f t="shared" si="58"/>
        <v>108.1</v>
      </c>
      <c r="M172" s="12">
        <f t="shared" si="61"/>
        <v>108.1</v>
      </c>
      <c r="N172" s="12">
        <f t="shared" si="61"/>
        <v>70.2</v>
      </c>
      <c r="O172" s="12">
        <f t="shared" si="61"/>
        <v>0</v>
      </c>
    </row>
    <row r="173" spans="1:17" ht="15" customHeight="1" x14ac:dyDescent="0.25">
      <c r="A173" s="13" t="s">
        <v>121</v>
      </c>
      <c r="B173" s="12" t="s">
        <v>153</v>
      </c>
      <c r="C173" s="15" t="s">
        <v>51</v>
      </c>
      <c r="D173" s="16">
        <f t="shared" si="60"/>
        <v>304.39999999999998</v>
      </c>
      <c r="E173" s="16">
        <v>304.39999999999998</v>
      </c>
      <c r="F173" s="16">
        <v>155.30000000000001</v>
      </c>
      <c r="G173" s="16"/>
      <c r="H173" s="10">
        <f t="shared" si="57"/>
        <v>0</v>
      </c>
      <c r="I173" s="10"/>
      <c r="J173" s="10"/>
      <c r="K173" s="10"/>
      <c r="L173" s="12">
        <f t="shared" si="58"/>
        <v>304.39999999999998</v>
      </c>
      <c r="M173" s="12">
        <f t="shared" si="61"/>
        <v>304.39999999999998</v>
      </c>
      <c r="N173" s="12">
        <f t="shared" si="61"/>
        <v>155.30000000000001</v>
      </c>
      <c r="O173" s="12">
        <f t="shared" si="61"/>
        <v>0</v>
      </c>
    </row>
    <row r="174" spans="1:17" ht="15" customHeight="1" x14ac:dyDescent="0.25">
      <c r="A174" s="13" t="s">
        <v>122</v>
      </c>
      <c r="B174" s="12" t="s">
        <v>34</v>
      </c>
      <c r="C174" s="15" t="s">
        <v>51</v>
      </c>
      <c r="D174" s="16">
        <f t="shared" si="60"/>
        <v>149.30000000000001</v>
      </c>
      <c r="E174" s="16">
        <v>149.30000000000001</v>
      </c>
      <c r="F174" s="16">
        <v>98.1</v>
      </c>
      <c r="G174" s="16"/>
      <c r="H174" s="10">
        <f t="shared" si="57"/>
        <v>0</v>
      </c>
      <c r="I174" s="10"/>
      <c r="J174" s="10"/>
      <c r="K174" s="10"/>
      <c r="L174" s="12">
        <f t="shared" si="58"/>
        <v>149.30000000000001</v>
      </c>
      <c r="M174" s="12">
        <f t="shared" si="61"/>
        <v>149.30000000000001</v>
      </c>
      <c r="N174" s="12">
        <f t="shared" si="61"/>
        <v>98.1</v>
      </c>
      <c r="O174" s="12">
        <f t="shared" si="61"/>
        <v>0</v>
      </c>
    </row>
    <row r="175" spans="1:17" ht="15" customHeight="1" x14ac:dyDescent="0.25">
      <c r="A175" s="13" t="s">
        <v>123</v>
      </c>
      <c r="B175" s="12" t="s">
        <v>36</v>
      </c>
      <c r="C175" s="15" t="s">
        <v>51</v>
      </c>
      <c r="D175" s="16">
        <f t="shared" si="60"/>
        <v>165.3</v>
      </c>
      <c r="E175" s="16">
        <v>165.3</v>
      </c>
      <c r="F175" s="16">
        <v>100.3</v>
      </c>
      <c r="G175" s="16"/>
      <c r="H175" s="10">
        <f t="shared" si="57"/>
        <v>0</v>
      </c>
      <c r="I175" s="10"/>
      <c r="J175" s="10"/>
      <c r="K175" s="10"/>
      <c r="L175" s="12">
        <f t="shared" si="58"/>
        <v>165.3</v>
      </c>
      <c r="M175" s="12">
        <f t="shared" si="61"/>
        <v>165.3</v>
      </c>
      <c r="N175" s="12">
        <f t="shared" si="61"/>
        <v>100.3</v>
      </c>
      <c r="O175" s="12">
        <f t="shared" si="61"/>
        <v>0</v>
      </c>
      <c r="P175" s="37"/>
      <c r="Q175" s="37"/>
    </row>
    <row r="176" spans="1:17" ht="15" customHeight="1" x14ac:dyDescent="0.25">
      <c r="A176" s="13" t="s">
        <v>124</v>
      </c>
      <c r="B176" s="12" t="s">
        <v>38</v>
      </c>
      <c r="C176" s="15" t="s">
        <v>51</v>
      </c>
      <c r="D176" s="16">
        <f t="shared" si="60"/>
        <v>269.3</v>
      </c>
      <c r="E176" s="16">
        <v>269.3</v>
      </c>
      <c r="F176" s="16">
        <v>164.9</v>
      </c>
      <c r="G176" s="16"/>
      <c r="H176" s="10">
        <f t="shared" si="57"/>
        <v>0</v>
      </c>
      <c r="I176" s="10"/>
      <c r="J176" s="10"/>
      <c r="K176" s="10"/>
      <c r="L176" s="12">
        <f t="shared" si="58"/>
        <v>269.3</v>
      </c>
      <c r="M176" s="12">
        <f t="shared" si="61"/>
        <v>269.3</v>
      </c>
      <c r="N176" s="12">
        <f t="shared" si="61"/>
        <v>164.9</v>
      </c>
      <c r="O176" s="12">
        <f t="shared" si="61"/>
        <v>0</v>
      </c>
    </row>
    <row r="177" spans="1:17" ht="15" customHeight="1" x14ac:dyDescent="0.25">
      <c r="A177" s="13" t="s">
        <v>125</v>
      </c>
      <c r="B177" s="12" t="s">
        <v>37</v>
      </c>
      <c r="C177" s="15" t="s">
        <v>51</v>
      </c>
      <c r="D177" s="16">
        <f t="shared" si="60"/>
        <v>157.9</v>
      </c>
      <c r="E177" s="16">
        <v>157.9</v>
      </c>
      <c r="F177" s="16">
        <v>101.3</v>
      </c>
      <c r="G177" s="16"/>
      <c r="H177" s="10">
        <f t="shared" si="57"/>
        <v>0</v>
      </c>
      <c r="I177" s="10"/>
      <c r="J177" s="10"/>
      <c r="K177" s="10"/>
      <c r="L177" s="12">
        <f t="shared" si="58"/>
        <v>157.9</v>
      </c>
      <c r="M177" s="12">
        <f t="shared" si="61"/>
        <v>157.9</v>
      </c>
      <c r="N177" s="12">
        <f t="shared" si="61"/>
        <v>101.3</v>
      </c>
      <c r="O177" s="12">
        <f t="shared" si="61"/>
        <v>0</v>
      </c>
    </row>
    <row r="178" spans="1:17" ht="15" customHeight="1" x14ac:dyDescent="0.25">
      <c r="A178" s="13" t="s">
        <v>126</v>
      </c>
      <c r="B178" s="12" t="s">
        <v>35</v>
      </c>
      <c r="C178" s="15" t="s">
        <v>51</v>
      </c>
      <c r="D178" s="16">
        <f t="shared" si="60"/>
        <v>299.8</v>
      </c>
      <c r="E178" s="16">
        <v>299.8</v>
      </c>
      <c r="F178" s="16">
        <v>156.6</v>
      </c>
      <c r="G178" s="16"/>
      <c r="H178" s="10">
        <f t="shared" si="57"/>
        <v>0</v>
      </c>
      <c r="I178" s="10"/>
      <c r="J178" s="10"/>
      <c r="K178" s="10"/>
      <c r="L178" s="12">
        <f t="shared" si="58"/>
        <v>299.8</v>
      </c>
      <c r="M178" s="12">
        <f t="shared" si="61"/>
        <v>299.8</v>
      </c>
      <c r="N178" s="12">
        <f t="shared" si="61"/>
        <v>156.6</v>
      </c>
      <c r="O178" s="12">
        <f t="shared" si="61"/>
        <v>0</v>
      </c>
    </row>
    <row r="179" spans="1:17" ht="15" customHeight="1" x14ac:dyDescent="0.25">
      <c r="A179" s="13" t="s">
        <v>127</v>
      </c>
      <c r="B179" s="171" t="s">
        <v>39</v>
      </c>
      <c r="C179" s="15" t="s">
        <v>51</v>
      </c>
      <c r="D179" s="16">
        <f t="shared" si="60"/>
        <v>61.6</v>
      </c>
      <c r="E179" s="16">
        <v>61.6</v>
      </c>
      <c r="F179" s="16">
        <v>40.4</v>
      </c>
      <c r="G179" s="16"/>
      <c r="H179" s="10">
        <f t="shared" si="57"/>
        <v>0</v>
      </c>
      <c r="I179" s="10"/>
      <c r="J179" s="10"/>
      <c r="K179" s="10"/>
      <c r="L179" s="12">
        <f t="shared" si="58"/>
        <v>61.6</v>
      </c>
      <c r="M179" s="12">
        <f t="shared" si="61"/>
        <v>61.6</v>
      </c>
      <c r="N179" s="12">
        <f t="shared" si="61"/>
        <v>40.4</v>
      </c>
      <c r="O179" s="12">
        <f t="shared" si="61"/>
        <v>0</v>
      </c>
    </row>
    <row r="180" spans="1:17" ht="15" customHeight="1" x14ac:dyDescent="0.25">
      <c r="A180" s="13" t="s">
        <v>128</v>
      </c>
      <c r="B180" s="171" t="s">
        <v>40</v>
      </c>
      <c r="C180" s="15" t="s">
        <v>51</v>
      </c>
      <c r="D180" s="16">
        <f t="shared" si="60"/>
        <v>94.6</v>
      </c>
      <c r="E180" s="16">
        <v>94.6</v>
      </c>
      <c r="F180" s="16">
        <v>61.2</v>
      </c>
      <c r="G180" s="16"/>
      <c r="H180" s="10">
        <f t="shared" si="57"/>
        <v>0</v>
      </c>
      <c r="I180" s="10"/>
      <c r="J180" s="10"/>
      <c r="K180" s="10"/>
      <c r="L180" s="12">
        <f t="shared" si="58"/>
        <v>94.6</v>
      </c>
      <c r="M180" s="12">
        <f t="shared" si="61"/>
        <v>94.6</v>
      </c>
      <c r="N180" s="12">
        <f t="shared" si="61"/>
        <v>61.2</v>
      </c>
      <c r="O180" s="12">
        <f t="shared" si="61"/>
        <v>0</v>
      </c>
    </row>
    <row r="181" spans="1:17" ht="15" customHeight="1" x14ac:dyDescent="0.25">
      <c r="A181" s="13" t="s">
        <v>129</v>
      </c>
      <c r="B181" s="12" t="s">
        <v>49</v>
      </c>
      <c r="C181" s="15" t="s">
        <v>51</v>
      </c>
      <c r="D181" s="16">
        <f t="shared" si="60"/>
        <v>71.400000000000006</v>
      </c>
      <c r="E181" s="16">
        <v>71.400000000000006</v>
      </c>
      <c r="F181" s="16">
        <v>53.6</v>
      </c>
      <c r="G181" s="16"/>
      <c r="H181" s="10">
        <f t="shared" si="57"/>
        <v>0</v>
      </c>
      <c r="I181" s="10"/>
      <c r="J181" s="10"/>
      <c r="K181" s="10"/>
      <c r="L181" s="12">
        <f t="shared" si="58"/>
        <v>71.400000000000006</v>
      </c>
      <c r="M181" s="12">
        <f t="shared" si="61"/>
        <v>71.400000000000006</v>
      </c>
      <c r="N181" s="12">
        <f t="shared" si="61"/>
        <v>53.6</v>
      </c>
      <c r="O181" s="12">
        <f t="shared" si="61"/>
        <v>0</v>
      </c>
    </row>
    <row r="182" spans="1:17" ht="15" customHeight="1" x14ac:dyDescent="0.25">
      <c r="A182" s="13" t="s">
        <v>130</v>
      </c>
      <c r="B182" s="12" t="s">
        <v>48</v>
      </c>
      <c r="C182" s="15" t="s">
        <v>51</v>
      </c>
      <c r="D182" s="16">
        <f t="shared" si="60"/>
        <v>513.70000000000005</v>
      </c>
      <c r="E182" s="16">
        <v>513.70000000000005</v>
      </c>
      <c r="F182" s="16">
        <v>388.5</v>
      </c>
      <c r="G182" s="16"/>
      <c r="H182" s="10">
        <f t="shared" si="57"/>
        <v>0</v>
      </c>
      <c r="I182" s="10"/>
      <c r="J182" s="10"/>
      <c r="K182" s="10"/>
      <c r="L182" s="12">
        <f t="shared" si="58"/>
        <v>513.70000000000005</v>
      </c>
      <c r="M182" s="12">
        <f t="shared" si="61"/>
        <v>513.70000000000005</v>
      </c>
      <c r="N182" s="12">
        <f t="shared" si="61"/>
        <v>388.5</v>
      </c>
      <c r="O182" s="12">
        <f t="shared" si="61"/>
        <v>0</v>
      </c>
    </row>
    <row r="183" spans="1:17" ht="14.25" customHeight="1" x14ac:dyDescent="0.25">
      <c r="A183" s="13" t="s">
        <v>131</v>
      </c>
      <c r="B183" s="12" t="s">
        <v>65</v>
      </c>
      <c r="C183" s="15" t="s">
        <v>51</v>
      </c>
      <c r="D183" s="16">
        <f t="shared" si="60"/>
        <v>61</v>
      </c>
      <c r="E183" s="16">
        <v>61</v>
      </c>
      <c r="F183" s="16">
        <v>44.3</v>
      </c>
      <c r="G183" s="16"/>
      <c r="H183" s="10">
        <f t="shared" si="57"/>
        <v>0</v>
      </c>
      <c r="I183" s="10"/>
      <c r="J183" s="10"/>
      <c r="K183" s="10"/>
      <c r="L183" s="12">
        <f t="shared" si="58"/>
        <v>61</v>
      </c>
      <c r="M183" s="12">
        <f t="shared" si="61"/>
        <v>61</v>
      </c>
      <c r="N183" s="12">
        <f t="shared" si="61"/>
        <v>44.3</v>
      </c>
      <c r="O183" s="12">
        <f t="shared" si="61"/>
        <v>0</v>
      </c>
    </row>
    <row r="184" spans="1:17" ht="15" customHeight="1" x14ac:dyDescent="0.25">
      <c r="A184" s="13" t="s">
        <v>132</v>
      </c>
      <c r="B184" s="12" t="s">
        <v>50</v>
      </c>
      <c r="C184" s="15" t="s">
        <v>51</v>
      </c>
      <c r="D184" s="16">
        <f t="shared" si="60"/>
        <v>58.8</v>
      </c>
      <c r="E184" s="16">
        <v>58.8</v>
      </c>
      <c r="F184" s="16">
        <v>42.6</v>
      </c>
      <c r="G184" s="16"/>
      <c r="H184" s="10">
        <f t="shared" si="57"/>
        <v>0</v>
      </c>
      <c r="I184" s="10"/>
      <c r="J184" s="10"/>
      <c r="K184" s="10"/>
      <c r="L184" s="12">
        <f t="shared" si="58"/>
        <v>58.8</v>
      </c>
      <c r="M184" s="12">
        <f t="shared" si="61"/>
        <v>58.8</v>
      </c>
      <c r="N184" s="12">
        <f t="shared" si="61"/>
        <v>42.6</v>
      </c>
      <c r="O184" s="12">
        <f t="shared" si="61"/>
        <v>0</v>
      </c>
    </row>
    <row r="185" spans="1:17" ht="15" customHeight="1" x14ac:dyDescent="0.25">
      <c r="A185" s="13" t="s">
        <v>163</v>
      </c>
      <c r="B185" s="12" t="s">
        <v>167</v>
      </c>
      <c r="C185" s="15" t="s">
        <v>51</v>
      </c>
      <c r="D185" s="16">
        <f t="shared" si="60"/>
        <v>194.7</v>
      </c>
      <c r="E185" s="16">
        <v>194.7</v>
      </c>
      <c r="F185" s="16">
        <v>120.3</v>
      </c>
      <c r="G185" s="16"/>
      <c r="H185" s="10">
        <f t="shared" si="57"/>
        <v>-55.9</v>
      </c>
      <c r="I185" s="10">
        <v>-55.9</v>
      </c>
      <c r="J185" s="10">
        <v>-39.299999999999997</v>
      </c>
      <c r="K185" s="10"/>
      <c r="L185" s="12">
        <f t="shared" si="58"/>
        <v>138.79999999999998</v>
      </c>
      <c r="M185" s="12">
        <f t="shared" si="61"/>
        <v>138.79999999999998</v>
      </c>
      <c r="N185" s="12">
        <f t="shared" si="61"/>
        <v>81</v>
      </c>
      <c r="O185" s="12">
        <f t="shared" si="61"/>
        <v>0</v>
      </c>
    </row>
    <row r="186" spans="1:17" s="37" customFormat="1" ht="15" customHeight="1" x14ac:dyDescent="0.25">
      <c r="A186" s="13" t="s">
        <v>133</v>
      </c>
      <c r="B186" s="12" t="s">
        <v>168</v>
      </c>
      <c r="C186" s="15" t="s">
        <v>51</v>
      </c>
      <c r="D186" s="16">
        <f t="shared" si="60"/>
        <v>27.6</v>
      </c>
      <c r="E186" s="16">
        <v>27.6</v>
      </c>
      <c r="F186" s="16">
        <v>10.4</v>
      </c>
      <c r="G186" s="16"/>
      <c r="H186" s="10">
        <f t="shared" si="57"/>
        <v>0</v>
      </c>
      <c r="I186" s="10"/>
      <c r="J186" s="10">
        <v>5.0999999999999996</v>
      </c>
      <c r="K186" s="10"/>
      <c r="L186" s="12">
        <f t="shared" si="58"/>
        <v>27.6</v>
      </c>
      <c r="M186" s="12">
        <f t="shared" si="61"/>
        <v>27.6</v>
      </c>
      <c r="N186" s="12">
        <f t="shared" si="61"/>
        <v>15.5</v>
      </c>
      <c r="O186" s="12">
        <f t="shared" si="61"/>
        <v>0</v>
      </c>
      <c r="P186" s="2"/>
      <c r="Q186" s="2"/>
    </row>
    <row r="187" spans="1:17" ht="15.95" customHeight="1" x14ac:dyDescent="0.25">
      <c r="A187" s="20" t="s">
        <v>134</v>
      </c>
      <c r="B187" s="21" t="s">
        <v>177</v>
      </c>
      <c r="C187" s="28"/>
      <c r="D187" s="23">
        <f t="shared" ref="D187:O187" si="62">D149+D152+D153+D154+D155+D156+D157+D158+D159+D160+D161+D162+D163+D164+D165+D166+D167+D169+D171+D172+D173+D174+D175+D176+D177+D178+D179+D180+D181+D182+D183+D184+D185+D186+D168+D170</f>
        <v>6042.9000000000005</v>
      </c>
      <c r="E187" s="23">
        <f t="shared" si="62"/>
        <v>5809.7000000000016</v>
      </c>
      <c r="F187" s="23">
        <f t="shared" si="62"/>
        <v>3378</v>
      </c>
      <c r="G187" s="23">
        <f t="shared" si="62"/>
        <v>233.2</v>
      </c>
      <c r="H187" s="24">
        <f t="shared" si="62"/>
        <v>51.400000000000013</v>
      </c>
      <c r="I187" s="24">
        <f t="shared" si="62"/>
        <v>13.500000000000007</v>
      </c>
      <c r="J187" s="24">
        <f t="shared" si="62"/>
        <v>-34.199999999999996</v>
      </c>
      <c r="K187" s="24">
        <f t="shared" si="62"/>
        <v>37.9</v>
      </c>
      <c r="L187" s="44">
        <f t="shared" si="62"/>
        <v>6094.3000000000011</v>
      </c>
      <c r="M187" s="44">
        <f t="shared" si="62"/>
        <v>5823.2000000000016</v>
      </c>
      <c r="N187" s="44">
        <f t="shared" si="62"/>
        <v>3343.7999999999997</v>
      </c>
      <c r="O187" s="44">
        <f t="shared" si="62"/>
        <v>271.09999999999997</v>
      </c>
    </row>
    <row r="188" spans="1:17" ht="15.95" customHeight="1" x14ac:dyDescent="0.25">
      <c r="A188" s="5" t="s">
        <v>135</v>
      </c>
      <c r="B188" s="516" t="s">
        <v>181</v>
      </c>
      <c r="C188" s="517"/>
      <c r="D188" s="517"/>
      <c r="E188" s="517"/>
      <c r="F188" s="517"/>
      <c r="G188" s="517"/>
      <c r="H188" s="517"/>
      <c r="I188" s="517"/>
      <c r="J188" s="517"/>
      <c r="K188" s="517"/>
      <c r="L188" s="517"/>
      <c r="M188" s="517"/>
      <c r="N188" s="517"/>
      <c r="O188" s="518"/>
    </row>
    <row r="189" spans="1:17" ht="15" customHeight="1" x14ac:dyDescent="0.25">
      <c r="A189" s="5" t="s">
        <v>136</v>
      </c>
      <c r="B189" s="209" t="s">
        <v>20</v>
      </c>
      <c r="C189" s="227"/>
      <c r="D189" s="16">
        <f>SUM(D190:D191)</f>
        <v>326.3</v>
      </c>
      <c r="E189" s="16">
        <f>SUM(E190:E191)</f>
        <v>318.10000000000002</v>
      </c>
      <c r="F189" s="16">
        <f>SUM(F190:F191)</f>
        <v>7.3</v>
      </c>
      <c r="G189" s="16">
        <f>SUM(G190:G191)</f>
        <v>8.1999999999999993</v>
      </c>
      <c r="H189" s="9">
        <f>I189+K189</f>
        <v>0</v>
      </c>
      <c r="I189" s="10">
        <f>SUM(I190:I191)</f>
        <v>0</v>
      </c>
      <c r="J189" s="10">
        <f>SUM(J190:J191)</f>
        <v>0</v>
      </c>
      <c r="K189" s="176">
        <f>SUM(K190:K191)</f>
        <v>0</v>
      </c>
      <c r="L189" s="11">
        <f>M189+O189</f>
        <v>326.3</v>
      </c>
      <c r="M189" s="11">
        <f t="shared" ref="M189:O191" si="63">E189+I189</f>
        <v>318.10000000000002</v>
      </c>
      <c r="N189" s="11">
        <f t="shared" si="63"/>
        <v>7.3</v>
      </c>
      <c r="O189" s="11">
        <f t="shared" si="63"/>
        <v>8.1999999999999993</v>
      </c>
    </row>
    <row r="190" spans="1:17" ht="15" customHeight="1" x14ac:dyDescent="0.25">
      <c r="A190" s="239"/>
      <c r="B190" s="228"/>
      <c r="C190" s="30" t="s">
        <v>25</v>
      </c>
      <c r="D190" s="16">
        <f>E190+G190</f>
        <v>319.2</v>
      </c>
      <c r="E190" s="16">
        <v>311</v>
      </c>
      <c r="F190" s="16">
        <v>7.3</v>
      </c>
      <c r="G190" s="16">
        <v>8.1999999999999993</v>
      </c>
      <c r="H190" s="9">
        <f>I190+K190</f>
        <v>0</v>
      </c>
      <c r="I190" s="10"/>
      <c r="J190" s="10"/>
      <c r="K190" s="176"/>
      <c r="L190" s="12">
        <f>M190+O190</f>
        <v>319.2</v>
      </c>
      <c r="M190" s="12">
        <f t="shared" si="63"/>
        <v>311</v>
      </c>
      <c r="N190" s="12">
        <f t="shared" si="63"/>
        <v>7.3</v>
      </c>
      <c r="O190" s="12">
        <f t="shared" si="63"/>
        <v>8.1999999999999993</v>
      </c>
    </row>
    <row r="191" spans="1:17" ht="15" customHeight="1" x14ac:dyDescent="0.25">
      <c r="A191" s="120"/>
      <c r="B191" s="229"/>
      <c r="C191" s="30" t="s">
        <v>30</v>
      </c>
      <c r="D191" s="16">
        <f>E191+G191</f>
        <v>7.1</v>
      </c>
      <c r="E191" s="16">
        <v>7.1</v>
      </c>
      <c r="F191" s="16"/>
      <c r="G191" s="16"/>
      <c r="H191" s="10">
        <f>I191+K191</f>
        <v>0</v>
      </c>
      <c r="I191" s="10"/>
      <c r="J191" s="10"/>
      <c r="K191" s="176"/>
      <c r="L191" s="12">
        <f>M191+O191</f>
        <v>7.1</v>
      </c>
      <c r="M191" s="12">
        <f t="shared" si="63"/>
        <v>7.1</v>
      </c>
      <c r="N191" s="12">
        <f t="shared" si="63"/>
        <v>0</v>
      </c>
      <c r="O191" s="12">
        <f t="shared" si="63"/>
        <v>0</v>
      </c>
    </row>
    <row r="192" spans="1:17" ht="15.95" customHeight="1" x14ac:dyDescent="0.25">
      <c r="A192" s="20" t="s">
        <v>137</v>
      </c>
      <c r="B192" s="213" t="s">
        <v>178</v>
      </c>
      <c r="C192" s="78"/>
      <c r="D192" s="23">
        <f>D189</f>
        <v>326.3</v>
      </c>
      <c r="E192" s="23">
        <f>E189</f>
        <v>318.10000000000002</v>
      </c>
      <c r="F192" s="23">
        <f>F189</f>
        <v>7.3</v>
      </c>
      <c r="G192" s="23">
        <f>G189</f>
        <v>8.1999999999999993</v>
      </c>
      <c r="H192" s="24">
        <f t="shared" ref="H192:O192" si="64">H189</f>
        <v>0</v>
      </c>
      <c r="I192" s="24">
        <f t="shared" si="64"/>
        <v>0</v>
      </c>
      <c r="J192" s="24">
        <f t="shared" si="64"/>
        <v>0</v>
      </c>
      <c r="K192" s="24">
        <f t="shared" si="64"/>
        <v>0</v>
      </c>
      <c r="L192" s="44">
        <f t="shared" si="64"/>
        <v>326.3</v>
      </c>
      <c r="M192" s="44">
        <f t="shared" si="64"/>
        <v>318.10000000000002</v>
      </c>
      <c r="N192" s="44">
        <f t="shared" si="64"/>
        <v>7.3</v>
      </c>
      <c r="O192" s="44">
        <f t="shared" si="64"/>
        <v>8.1999999999999993</v>
      </c>
    </row>
    <row r="193" spans="1:17" ht="15.95" customHeight="1" x14ac:dyDescent="0.25">
      <c r="A193" s="13" t="s">
        <v>138</v>
      </c>
      <c r="B193" s="516" t="s">
        <v>66</v>
      </c>
      <c r="C193" s="517"/>
      <c r="D193" s="517"/>
      <c r="E193" s="517"/>
      <c r="F193" s="517"/>
      <c r="G193" s="517"/>
      <c r="H193" s="517"/>
      <c r="I193" s="517"/>
      <c r="J193" s="517"/>
      <c r="K193" s="517"/>
      <c r="L193" s="517"/>
      <c r="M193" s="517"/>
      <c r="N193" s="517"/>
      <c r="O193" s="518"/>
    </row>
    <row r="194" spans="1:17" ht="15" customHeight="1" x14ac:dyDescent="0.25">
      <c r="A194" s="19" t="s">
        <v>139</v>
      </c>
      <c r="B194" s="209" t="s">
        <v>20</v>
      </c>
      <c r="C194" s="230" t="s">
        <v>30</v>
      </c>
      <c r="D194" s="16">
        <f t="shared" ref="D194:D208" si="65">E194+G194</f>
        <v>973.5</v>
      </c>
      <c r="E194" s="16">
        <v>429.1</v>
      </c>
      <c r="F194" s="16"/>
      <c r="G194" s="16">
        <v>544.4</v>
      </c>
      <c r="H194" s="9">
        <f>I194+K194</f>
        <v>15.9</v>
      </c>
      <c r="I194" s="10">
        <v>5</v>
      </c>
      <c r="J194" s="10"/>
      <c r="K194" s="176">
        <v>10.9</v>
      </c>
      <c r="L194" s="11">
        <f>M194+O194</f>
        <v>989.4</v>
      </c>
      <c r="M194" s="11">
        <f>E194+I194</f>
        <v>434.1</v>
      </c>
      <c r="N194" s="11">
        <f>F194+J194</f>
        <v>0</v>
      </c>
      <c r="O194" s="11">
        <f>G194+K194</f>
        <v>555.29999999999995</v>
      </c>
    </row>
    <row r="195" spans="1:17" ht="15" customHeight="1" x14ac:dyDescent="0.25">
      <c r="A195" s="13" t="s">
        <v>164</v>
      </c>
      <c r="B195" s="12" t="s">
        <v>7</v>
      </c>
      <c r="C195" s="39" t="s">
        <v>30</v>
      </c>
      <c r="D195" s="16">
        <f t="shared" si="65"/>
        <v>29.6</v>
      </c>
      <c r="E195" s="16">
        <v>29.6</v>
      </c>
      <c r="F195" s="16">
        <v>17.100000000000001</v>
      </c>
      <c r="G195" s="16"/>
      <c r="H195" s="9">
        <f t="shared" ref="H195:H208" si="66">I195+K195</f>
        <v>0</v>
      </c>
      <c r="I195" s="10"/>
      <c r="J195" s="10"/>
      <c r="K195" s="176"/>
      <c r="L195" s="11">
        <f t="shared" ref="L195:L208" si="67">M195+O195</f>
        <v>29.6</v>
      </c>
      <c r="M195" s="11">
        <f t="shared" ref="M195:O208" si="68">E195+I195</f>
        <v>29.6</v>
      </c>
      <c r="N195" s="11">
        <f t="shared" si="68"/>
        <v>17.100000000000001</v>
      </c>
      <c r="O195" s="11">
        <f t="shared" si="68"/>
        <v>0</v>
      </c>
    </row>
    <row r="196" spans="1:17" ht="15" customHeight="1" x14ac:dyDescent="0.25">
      <c r="A196" s="13" t="s">
        <v>140</v>
      </c>
      <c r="B196" s="75" t="s">
        <v>10</v>
      </c>
      <c r="C196" s="39" t="s">
        <v>30</v>
      </c>
      <c r="D196" s="16">
        <f t="shared" si="65"/>
        <v>25.3</v>
      </c>
      <c r="E196" s="16">
        <v>25.3</v>
      </c>
      <c r="F196" s="16">
        <v>15.6</v>
      </c>
      <c r="G196" s="16"/>
      <c r="H196" s="9">
        <f t="shared" si="66"/>
        <v>0</v>
      </c>
      <c r="I196" s="10"/>
      <c r="J196" s="10"/>
      <c r="K196" s="176"/>
      <c r="L196" s="11">
        <f t="shared" si="67"/>
        <v>25.3</v>
      </c>
      <c r="M196" s="11">
        <f t="shared" si="68"/>
        <v>25.3</v>
      </c>
      <c r="N196" s="11">
        <f t="shared" si="68"/>
        <v>15.6</v>
      </c>
      <c r="O196" s="11">
        <f t="shared" si="68"/>
        <v>0</v>
      </c>
    </row>
    <row r="197" spans="1:17" ht="15" customHeight="1" x14ac:dyDescent="0.25">
      <c r="A197" s="210" t="s">
        <v>183</v>
      </c>
      <c r="B197" s="29" t="s">
        <v>11</v>
      </c>
      <c r="C197" s="39" t="s">
        <v>30</v>
      </c>
      <c r="D197" s="16">
        <f t="shared" si="65"/>
        <v>71.8</v>
      </c>
      <c r="E197" s="16">
        <v>71.8</v>
      </c>
      <c r="F197" s="16">
        <v>45.8</v>
      </c>
      <c r="G197" s="16"/>
      <c r="H197" s="9">
        <f t="shared" si="66"/>
        <v>0</v>
      </c>
      <c r="I197" s="10"/>
      <c r="J197" s="10"/>
      <c r="K197" s="176"/>
      <c r="L197" s="11">
        <f t="shared" si="67"/>
        <v>71.8</v>
      </c>
      <c r="M197" s="11">
        <f t="shared" si="68"/>
        <v>71.8</v>
      </c>
      <c r="N197" s="11">
        <f t="shared" si="68"/>
        <v>45.8</v>
      </c>
      <c r="O197" s="11">
        <f t="shared" si="68"/>
        <v>0</v>
      </c>
    </row>
    <row r="198" spans="1:17" ht="15" customHeight="1" x14ac:dyDescent="0.25">
      <c r="A198" s="226" t="s">
        <v>184</v>
      </c>
      <c r="B198" s="29" t="s">
        <v>15</v>
      </c>
      <c r="C198" s="39" t="s">
        <v>30</v>
      </c>
      <c r="D198" s="16">
        <f t="shared" si="65"/>
        <v>27.7</v>
      </c>
      <c r="E198" s="16">
        <v>27.7</v>
      </c>
      <c r="F198" s="16">
        <v>17.3</v>
      </c>
      <c r="G198" s="16"/>
      <c r="H198" s="9">
        <f t="shared" si="66"/>
        <v>0</v>
      </c>
      <c r="I198" s="10"/>
      <c r="J198" s="10"/>
      <c r="K198" s="176"/>
      <c r="L198" s="11">
        <f t="shared" si="67"/>
        <v>27.7</v>
      </c>
      <c r="M198" s="11">
        <f t="shared" si="68"/>
        <v>27.7</v>
      </c>
      <c r="N198" s="11">
        <f t="shared" si="68"/>
        <v>17.3</v>
      </c>
      <c r="O198" s="11">
        <f t="shared" si="68"/>
        <v>0</v>
      </c>
    </row>
    <row r="199" spans="1:17" ht="15" customHeight="1" x14ac:dyDescent="0.25">
      <c r="A199" s="32" t="s">
        <v>185</v>
      </c>
      <c r="B199" s="29" t="s">
        <v>27</v>
      </c>
      <c r="C199" s="39" t="s">
        <v>30</v>
      </c>
      <c r="D199" s="16">
        <f t="shared" si="65"/>
        <v>227.7</v>
      </c>
      <c r="E199" s="16">
        <v>227.7</v>
      </c>
      <c r="F199" s="16">
        <v>156.6</v>
      </c>
      <c r="G199" s="16"/>
      <c r="H199" s="9">
        <f t="shared" si="66"/>
        <v>14</v>
      </c>
      <c r="I199" s="10">
        <v>14</v>
      </c>
      <c r="J199" s="10"/>
      <c r="K199" s="176"/>
      <c r="L199" s="11">
        <f t="shared" si="67"/>
        <v>241.7</v>
      </c>
      <c r="M199" s="11">
        <f t="shared" si="68"/>
        <v>241.7</v>
      </c>
      <c r="N199" s="11">
        <f t="shared" si="68"/>
        <v>156.6</v>
      </c>
      <c r="O199" s="11">
        <f t="shared" si="68"/>
        <v>0</v>
      </c>
    </row>
    <row r="200" spans="1:17" ht="15" customHeight="1" x14ac:dyDescent="0.25">
      <c r="A200" s="13" t="s">
        <v>186</v>
      </c>
      <c r="B200" s="29" t="s">
        <v>57</v>
      </c>
      <c r="C200" s="39" t="s">
        <v>30</v>
      </c>
      <c r="D200" s="16">
        <f t="shared" si="65"/>
        <v>66.5</v>
      </c>
      <c r="E200" s="16">
        <v>66.5</v>
      </c>
      <c r="F200" s="16">
        <v>48.2</v>
      </c>
      <c r="G200" s="16"/>
      <c r="H200" s="9">
        <f t="shared" si="66"/>
        <v>0</v>
      </c>
      <c r="I200" s="10"/>
      <c r="J200" s="10"/>
      <c r="K200" s="176"/>
      <c r="L200" s="11">
        <f t="shared" si="67"/>
        <v>66.5</v>
      </c>
      <c r="M200" s="11">
        <f t="shared" si="68"/>
        <v>66.5</v>
      </c>
      <c r="N200" s="11">
        <f t="shared" si="68"/>
        <v>48.2</v>
      </c>
      <c r="O200" s="11">
        <f t="shared" si="68"/>
        <v>0</v>
      </c>
    </row>
    <row r="201" spans="1:17" ht="15" customHeight="1" x14ac:dyDescent="0.25">
      <c r="A201" s="210" t="s">
        <v>187</v>
      </c>
      <c r="B201" s="29" t="s">
        <v>58</v>
      </c>
      <c r="C201" s="39" t="s">
        <v>30</v>
      </c>
      <c r="D201" s="16">
        <f t="shared" si="65"/>
        <v>49</v>
      </c>
      <c r="E201" s="16">
        <v>49</v>
      </c>
      <c r="F201" s="16">
        <v>33.299999999999997</v>
      </c>
      <c r="G201" s="16"/>
      <c r="H201" s="9">
        <f t="shared" si="66"/>
        <v>0</v>
      </c>
      <c r="I201" s="10"/>
      <c r="J201" s="10"/>
      <c r="K201" s="176"/>
      <c r="L201" s="11">
        <f t="shared" si="67"/>
        <v>49</v>
      </c>
      <c r="M201" s="11">
        <f t="shared" si="68"/>
        <v>49</v>
      </c>
      <c r="N201" s="11">
        <f t="shared" si="68"/>
        <v>33.299999999999997</v>
      </c>
      <c r="O201" s="11">
        <f t="shared" si="68"/>
        <v>0</v>
      </c>
    </row>
    <row r="202" spans="1:17" ht="15" customHeight="1" x14ac:dyDescent="0.25">
      <c r="A202" s="38" t="s">
        <v>188</v>
      </c>
      <c r="B202" s="29" t="s">
        <v>394</v>
      </c>
      <c r="C202" s="39" t="s">
        <v>30</v>
      </c>
      <c r="D202" s="16">
        <f t="shared" si="65"/>
        <v>33.799999999999997</v>
      </c>
      <c r="E202" s="16">
        <v>33.799999999999997</v>
      </c>
      <c r="F202" s="16">
        <v>24.7</v>
      </c>
      <c r="G202" s="16"/>
      <c r="H202" s="9">
        <f t="shared" si="66"/>
        <v>0</v>
      </c>
      <c r="I202" s="10"/>
      <c r="J202" s="10"/>
      <c r="K202" s="176"/>
      <c r="L202" s="11">
        <f t="shared" si="67"/>
        <v>33.799999999999997</v>
      </c>
      <c r="M202" s="11">
        <f t="shared" si="68"/>
        <v>33.799999999999997</v>
      </c>
      <c r="N202" s="11">
        <f t="shared" si="68"/>
        <v>24.7</v>
      </c>
      <c r="O202" s="11">
        <f t="shared" si="68"/>
        <v>0</v>
      </c>
    </row>
    <row r="203" spans="1:17" ht="15" customHeight="1" x14ac:dyDescent="0.25">
      <c r="A203" s="40" t="s">
        <v>189</v>
      </c>
      <c r="B203" s="29" t="s">
        <v>396</v>
      </c>
      <c r="C203" s="39" t="s">
        <v>30</v>
      </c>
      <c r="D203" s="16">
        <f t="shared" si="65"/>
        <v>74.5</v>
      </c>
      <c r="E203" s="16">
        <v>74.5</v>
      </c>
      <c r="F203" s="16">
        <v>51.4</v>
      </c>
      <c r="G203" s="16"/>
      <c r="H203" s="9">
        <f t="shared" si="66"/>
        <v>0</v>
      </c>
      <c r="I203" s="10"/>
      <c r="J203" s="10"/>
      <c r="K203" s="176"/>
      <c r="L203" s="11">
        <f t="shared" si="67"/>
        <v>74.5</v>
      </c>
      <c r="M203" s="11">
        <f t="shared" si="68"/>
        <v>74.5</v>
      </c>
      <c r="N203" s="11">
        <f t="shared" si="68"/>
        <v>51.4</v>
      </c>
      <c r="O203" s="11">
        <f t="shared" si="68"/>
        <v>0</v>
      </c>
    </row>
    <row r="204" spans="1:17" x14ac:dyDescent="0.25">
      <c r="A204" s="32" t="s">
        <v>190</v>
      </c>
      <c r="B204" s="29" t="s">
        <v>67</v>
      </c>
      <c r="C204" s="39" t="s">
        <v>30</v>
      </c>
      <c r="D204" s="16">
        <f t="shared" si="65"/>
        <v>38.6</v>
      </c>
      <c r="E204" s="16">
        <v>38.6</v>
      </c>
      <c r="F204" s="16">
        <v>27.7</v>
      </c>
      <c r="G204" s="16"/>
      <c r="H204" s="9">
        <f t="shared" si="66"/>
        <v>0</v>
      </c>
      <c r="I204" s="10"/>
      <c r="J204" s="10"/>
      <c r="K204" s="176"/>
      <c r="L204" s="11">
        <f t="shared" si="67"/>
        <v>38.6</v>
      </c>
      <c r="M204" s="11">
        <f t="shared" si="68"/>
        <v>38.6</v>
      </c>
      <c r="N204" s="11">
        <f t="shared" si="68"/>
        <v>27.7</v>
      </c>
      <c r="O204" s="11">
        <f t="shared" si="68"/>
        <v>0</v>
      </c>
      <c r="P204" s="37"/>
      <c r="Q204" s="37"/>
    </row>
    <row r="205" spans="1:17" x14ac:dyDescent="0.25">
      <c r="A205" s="32" t="s">
        <v>191</v>
      </c>
      <c r="B205" s="29" t="s">
        <v>154</v>
      </c>
      <c r="C205" s="39" t="s">
        <v>30</v>
      </c>
      <c r="D205" s="16">
        <f t="shared" si="65"/>
        <v>32.4</v>
      </c>
      <c r="E205" s="16">
        <v>32.4</v>
      </c>
      <c r="F205" s="16">
        <v>21.8</v>
      </c>
      <c r="G205" s="16"/>
      <c r="H205" s="9">
        <f t="shared" si="66"/>
        <v>0</v>
      </c>
      <c r="I205" s="10"/>
      <c r="J205" s="10"/>
      <c r="K205" s="176"/>
      <c r="L205" s="11">
        <f t="shared" si="67"/>
        <v>32.4</v>
      </c>
      <c r="M205" s="11">
        <f t="shared" si="68"/>
        <v>32.4</v>
      </c>
      <c r="N205" s="11">
        <f t="shared" si="68"/>
        <v>21.8</v>
      </c>
      <c r="O205" s="11">
        <f t="shared" si="68"/>
        <v>0</v>
      </c>
    </row>
    <row r="206" spans="1:17" x14ac:dyDescent="0.25">
      <c r="A206" s="32" t="s">
        <v>192</v>
      </c>
      <c r="B206" s="29" t="s">
        <v>28</v>
      </c>
      <c r="C206" s="39" t="s">
        <v>30</v>
      </c>
      <c r="D206" s="16">
        <f t="shared" si="65"/>
        <v>473.6</v>
      </c>
      <c r="E206" s="16">
        <v>473.6</v>
      </c>
      <c r="F206" s="16">
        <v>317.60000000000002</v>
      </c>
      <c r="G206" s="16"/>
      <c r="H206" s="9">
        <f t="shared" si="66"/>
        <v>0</v>
      </c>
      <c r="I206" s="10"/>
      <c r="J206" s="10"/>
      <c r="K206" s="176"/>
      <c r="L206" s="11">
        <f t="shared" si="67"/>
        <v>473.6</v>
      </c>
      <c r="M206" s="11">
        <f t="shared" si="68"/>
        <v>473.6</v>
      </c>
      <c r="N206" s="11">
        <f t="shared" si="68"/>
        <v>317.60000000000002</v>
      </c>
      <c r="O206" s="11">
        <f t="shared" si="68"/>
        <v>0</v>
      </c>
      <c r="P206" s="37"/>
      <c r="Q206" s="37"/>
    </row>
    <row r="207" spans="1:17" ht="15" customHeight="1" x14ac:dyDescent="0.25">
      <c r="A207" s="32" t="s">
        <v>193</v>
      </c>
      <c r="B207" s="12" t="s">
        <v>29</v>
      </c>
      <c r="C207" s="39" t="s">
        <v>30</v>
      </c>
      <c r="D207" s="16">
        <f t="shared" si="65"/>
        <v>127.2</v>
      </c>
      <c r="E207" s="16">
        <v>127.2</v>
      </c>
      <c r="F207" s="16">
        <v>91.5</v>
      </c>
      <c r="G207" s="16"/>
      <c r="H207" s="9">
        <f t="shared" si="66"/>
        <v>0</v>
      </c>
      <c r="I207" s="10"/>
      <c r="J207" s="10"/>
      <c r="K207" s="176"/>
      <c r="L207" s="11">
        <f t="shared" si="67"/>
        <v>127.2</v>
      </c>
      <c r="M207" s="11">
        <f t="shared" si="68"/>
        <v>127.2</v>
      </c>
      <c r="N207" s="11">
        <f t="shared" si="68"/>
        <v>91.5</v>
      </c>
      <c r="O207" s="11">
        <f t="shared" si="68"/>
        <v>0</v>
      </c>
      <c r="P207" s="37"/>
      <c r="Q207" s="37"/>
    </row>
    <row r="208" spans="1:17" x14ac:dyDescent="0.25">
      <c r="A208" s="32" t="s">
        <v>141</v>
      </c>
      <c r="B208" s="41" t="s">
        <v>64</v>
      </c>
      <c r="C208" s="39" t="s">
        <v>30</v>
      </c>
      <c r="D208" s="16">
        <f t="shared" si="65"/>
        <v>347.6</v>
      </c>
      <c r="E208" s="16">
        <v>347.6</v>
      </c>
      <c r="F208" s="16">
        <v>232</v>
      </c>
      <c r="G208" s="16"/>
      <c r="H208" s="9">
        <f t="shared" si="66"/>
        <v>0</v>
      </c>
      <c r="I208" s="10"/>
      <c r="J208" s="10"/>
      <c r="K208" s="176"/>
      <c r="L208" s="11">
        <f t="shared" si="67"/>
        <v>347.6</v>
      </c>
      <c r="M208" s="11">
        <f t="shared" si="68"/>
        <v>347.6</v>
      </c>
      <c r="N208" s="11">
        <f t="shared" si="68"/>
        <v>232</v>
      </c>
      <c r="O208" s="11">
        <f t="shared" si="68"/>
        <v>0</v>
      </c>
    </row>
    <row r="209" spans="1:17" ht="15.95" customHeight="1" x14ac:dyDescent="0.25">
      <c r="A209" s="54" t="s">
        <v>142</v>
      </c>
      <c r="B209" s="44" t="s">
        <v>179</v>
      </c>
      <c r="C209" s="73"/>
      <c r="D209" s="231">
        <f>D194+D195+D196+D197+D198+D199+D200+D201+D202+D203+D204+D205+D206+D207+D208</f>
        <v>2598.7999999999997</v>
      </c>
      <c r="E209" s="23">
        <f>E194+E195+E196+E197+E198+E199+E200+E201+E202+E203+E204+E205+E206+E207+E208</f>
        <v>2054.4</v>
      </c>
      <c r="F209" s="23">
        <f t="shared" ref="F209:G209" si="69">F194+F195+F196+F197+F198+F199+F200+F201+F202+F203+F204+F205+F206+F207+F208</f>
        <v>1100.5999999999999</v>
      </c>
      <c r="G209" s="23">
        <f t="shared" si="69"/>
        <v>544.4</v>
      </c>
      <c r="H209" s="9">
        <f>H194+H195+H196+H197+H198+H199+H200+H201+H202+H203+H204+H205+H206+H207+H208</f>
        <v>29.9</v>
      </c>
      <c r="I209" s="10">
        <f>I194+I195+I196+I197+I198+I199+I200+I201+I202+I203+I204+I205+I206+I207+I208</f>
        <v>19</v>
      </c>
      <c r="J209" s="10">
        <f t="shared" ref="J209:K209" si="70">J194+J195+J196+J197+J198+J199+J200+J201+J202+J203+J204+J205+J206+J207+J208</f>
        <v>0</v>
      </c>
      <c r="K209" s="10">
        <f t="shared" si="70"/>
        <v>10.9</v>
      </c>
      <c r="L209" s="44">
        <f>L194+L195+L196+L197+L198+L199+L200+L201+L202+L203+L204+L205+L206+L207+L208</f>
        <v>2628.7</v>
      </c>
      <c r="M209" s="44">
        <f>M194+M195+M196+M197+M198+M199+M200+M201+M202+M203+M204+M205+M206+M207+M208</f>
        <v>2073.4</v>
      </c>
      <c r="N209" s="44">
        <f t="shared" ref="N209:O209" si="71">N194+N195+N196+N197+N198+N199+N200+N201+N202+N203+N204+N205+N206+N207+N208</f>
        <v>1100.5999999999999</v>
      </c>
      <c r="O209" s="44">
        <f t="shared" si="71"/>
        <v>555.29999999999995</v>
      </c>
    </row>
    <row r="210" spans="1:17" ht="17.25" customHeight="1" x14ac:dyDescent="0.25">
      <c r="A210" s="32" t="s">
        <v>143</v>
      </c>
      <c r="B210" s="516" t="s">
        <v>68</v>
      </c>
      <c r="C210" s="517"/>
      <c r="D210" s="517"/>
      <c r="E210" s="517"/>
      <c r="F210" s="517"/>
      <c r="G210" s="517"/>
      <c r="H210" s="517"/>
      <c r="I210" s="517"/>
      <c r="J210" s="517"/>
      <c r="K210" s="517"/>
      <c r="L210" s="517"/>
      <c r="M210" s="517"/>
      <c r="N210" s="517"/>
      <c r="O210" s="518"/>
    </row>
    <row r="211" spans="1:17" ht="17.25" customHeight="1" x14ac:dyDescent="0.25">
      <c r="A211" s="32" t="s">
        <v>144</v>
      </c>
      <c r="B211" s="6" t="s">
        <v>20</v>
      </c>
      <c r="C211" s="150"/>
      <c r="D211" s="16">
        <f t="shared" ref="D211:D220" si="72">E211+G211</f>
        <v>2017.4</v>
      </c>
      <c r="E211" s="16">
        <f>E212+E213</f>
        <v>1987.4</v>
      </c>
      <c r="F211" s="16">
        <f t="shared" ref="F211:G211" si="73">F212+F213</f>
        <v>0</v>
      </c>
      <c r="G211" s="16">
        <f t="shared" si="73"/>
        <v>30</v>
      </c>
      <c r="H211" s="9">
        <f t="shared" ref="H211:H220" si="74">I211+K211</f>
        <v>-31.5</v>
      </c>
      <c r="I211" s="10">
        <f t="shared" ref="I211:K211" si="75">I212+I213</f>
        <v>-31.5</v>
      </c>
      <c r="J211" s="10">
        <f t="shared" si="75"/>
        <v>0</v>
      </c>
      <c r="K211" s="10">
        <f t="shared" si="75"/>
        <v>0</v>
      </c>
      <c r="L211" s="11">
        <f t="shared" ref="L211:L220" si="76">M211+O211</f>
        <v>1985.9</v>
      </c>
      <c r="M211" s="11">
        <f t="shared" ref="M211:O211" si="77">M212+M213</f>
        <v>1955.9</v>
      </c>
      <c r="N211" s="11">
        <f t="shared" si="77"/>
        <v>0</v>
      </c>
      <c r="O211" s="11">
        <f t="shared" si="77"/>
        <v>30</v>
      </c>
    </row>
    <row r="212" spans="1:17" x14ac:dyDescent="0.25">
      <c r="A212" s="40"/>
      <c r="B212" s="6"/>
      <c r="C212" s="15" t="s">
        <v>32</v>
      </c>
      <c r="D212" s="16">
        <f t="shared" si="72"/>
        <v>5</v>
      </c>
      <c r="E212" s="16">
        <v>5</v>
      </c>
      <c r="F212" s="16"/>
      <c r="G212" s="16"/>
      <c r="H212" s="9">
        <f t="shared" si="74"/>
        <v>0</v>
      </c>
      <c r="I212" s="10"/>
      <c r="J212" s="10"/>
      <c r="K212" s="176"/>
      <c r="L212" s="12">
        <f t="shared" si="76"/>
        <v>5</v>
      </c>
      <c r="M212" s="12">
        <f t="shared" ref="M212:O212" si="78">E212+I212</f>
        <v>5</v>
      </c>
      <c r="N212" s="12">
        <f t="shared" si="78"/>
        <v>0</v>
      </c>
      <c r="O212" s="12">
        <f t="shared" si="78"/>
        <v>0</v>
      </c>
    </row>
    <row r="213" spans="1:17" ht="17.25" customHeight="1" x14ac:dyDescent="0.25">
      <c r="A213" s="40"/>
      <c r="B213" s="6"/>
      <c r="C213" s="150" t="s">
        <v>24</v>
      </c>
      <c r="D213" s="16">
        <f t="shared" si="72"/>
        <v>2012.4</v>
      </c>
      <c r="E213" s="16">
        <f>E214+E215</f>
        <v>1982.4</v>
      </c>
      <c r="F213" s="16">
        <f t="shared" ref="F213:G213" si="79">F214+F215</f>
        <v>0</v>
      </c>
      <c r="G213" s="16">
        <f t="shared" si="79"/>
        <v>30</v>
      </c>
      <c r="H213" s="9">
        <f t="shared" si="74"/>
        <v>-31.5</v>
      </c>
      <c r="I213" s="10">
        <f t="shared" ref="I213:K213" si="80">I214+I215</f>
        <v>-31.5</v>
      </c>
      <c r="J213" s="10">
        <f t="shared" si="80"/>
        <v>0</v>
      </c>
      <c r="K213" s="10">
        <f t="shared" si="80"/>
        <v>0</v>
      </c>
      <c r="L213" s="11">
        <f t="shared" si="76"/>
        <v>1980.9</v>
      </c>
      <c r="M213" s="11">
        <f t="shared" ref="M213:O213" si="81">M214+M215</f>
        <v>1950.9</v>
      </c>
      <c r="N213" s="11">
        <f t="shared" si="81"/>
        <v>0</v>
      </c>
      <c r="O213" s="11">
        <f t="shared" si="81"/>
        <v>30</v>
      </c>
    </row>
    <row r="214" spans="1:17" hidden="1" x14ac:dyDescent="0.25">
      <c r="A214" s="40"/>
      <c r="B214" s="232" t="s">
        <v>8</v>
      </c>
      <c r="C214" s="219"/>
      <c r="D214" s="221">
        <f t="shared" si="72"/>
        <v>1453.4</v>
      </c>
      <c r="E214" s="221">
        <v>1423.4</v>
      </c>
      <c r="F214" s="221"/>
      <c r="G214" s="221">
        <v>30</v>
      </c>
      <c r="H214" s="221">
        <f t="shared" si="74"/>
        <v>-31.5</v>
      </c>
      <c r="I214" s="221">
        <v>-31.5</v>
      </c>
      <c r="J214" s="221"/>
      <c r="K214" s="221"/>
      <c r="L214" s="221">
        <f t="shared" si="76"/>
        <v>1421.9</v>
      </c>
      <c r="M214" s="221">
        <f t="shared" ref="M214:O220" si="82">E214+I214</f>
        <v>1391.9</v>
      </c>
      <c r="N214" s="221">
        <f t="shared" si="82"/>
        <v>0</v>
      </c>
      <c r="O214" s="221">
        <f t="shared" si="82"/>
        <v>30</v>
      </c>
    </row>
    <row r="215" spans="1:17" x14ac:dyDescent="0.25">
      <c r="A215" s="210"/>
      <c r="B215" s="233" t="s">
        <v>159</v>
      </c>
      <c r="C215" s="151"/>
      <c r="D215" s="216">
        <f t="shared" si="72"/>
        <v>559</v>
      </c>
      <c r="E215" s="16">
        <v>559</v>
      </c>
      <c r="F215" s="16"/>
      <c r="G215" s="16"/>
      <c r="H215" s="9">
        <f t="shared" si="74"/>
        <v>0</v>
      </c>
      <c r="I215" s="10"/>
      <c r="J215" s="10"/>
      <c r="K215" s="176"/>
      <c r="L215" s="12">
        <f t="shared" si="76"/>
        <v>559</v>
      </c>
      <c r="M215" s="12">
        <f t="shared" si="82"/>
        <v>559</v>
      </c>
      <c r="N215" s="12">
        <f t="shared" si="82"/>
        <v>0</v>
      </c>
      <c r="O215" s="12">
        <f t="shared" si="82"/>
        <v>0</v>
      </c>
    </row>
    <row r="216" spans="1:17" ht="15" customHeight="1" x14ac:dyDescent="0.25">
      <c r="A216" s="13" t="s">
        <v>145</v>
      </c>
      <c r="B216" s="75" t="s">
        <v>52</v>
      </c>
      <c r="C216" s="76" t="s">
        <v>24</v>
      </c>
      <c r="D216" s="16">
        <f t="shared" si="72"/>
        <v>242.2</v>
      </c>
      <c r="E216" s="16">
        <v>242.2</v>
      </c>
      <c r="F216" s="16">
        <v>157.5</v>
      </c>
      <c r="G216" s="16"/>
      <c r="H216" s="9">
        <f t="shared" si="74"/>
        <v>0</v>
      </c>
      <c r="I216" s="10"/>
      <c r="J216" s="10"/>
      <c r="K216" s="176"/>
      <c r="L216" s="12">
        <f t="shared" si="76"/>
        <v>242.2</v>
      </c>
      <c r="M216" s="12">
        <f t="shared" si="82"/>
        <v>242.2</v>
      </c>
      <c r="N216" s="12">
        <f t="shared" si="82"/>
        <v>157.5</v>
      </c>
      <c r="O216" s="12">
        <f t="shared" si="82"/>
        <v>0</v>
      </c>
    </row>
    <row r="217" spans="1:17" ht="15" customHeight="1" x14ac:dyDescent="0.25">
      <c r="A217" s="19" t="s">
        <v>146</v>
      </c>
      <c r="B217" s="29" t="s">
        <v>53</v>
      </c>
      <c r="C217" s="30" t="s">
        <v>24</v>
      </c>
      <c r="D217" s="16">
        <f t="shared" si="72"/>
        <v>439.1</v>
      </c>
      <c r="E217" s="16">
        <v>439.1</v>
      </c>
      <c r="F217" s="16">
        <v>321.2</v>
      </c>
      <c r="G217" s="16"/>
      <c r="H217" s="9">
        <f t="shared" si="74"/>
        <v>0</v>
      </c>
      <c r="I217" s="10"/>
      <c r="J217" s="10"/>
      <c r="K217" s="176"/>
      <c r="L217" s="12">
        <f t="shared" si="76"/>
        <v>439.1</v>
      </c>
      <c r="M217" s="12">
        <f t="shared" si="82"/>
        <v>439.1</v>
      </c>
      <c r="N217" s="12">
        <f t="shared" si="82"/>
        <v>321.2</v>
      </c>
      <c r="O217" s="12">
        <f t="shared" si="82"/>
        <v>0</v>
      </c>
    </row>
    <row r="218" spans="1:17" ht="15" customHeight="1" x14ac:dyDescent="0.25">
      <c r="A218" s="38" t="s">
        <v>147</v>
      </c>
      <c r="B218" s="29" t="s">
        <v>167</v>
      </c>
      <c r="C218" s="30" t="s">
        <v>24</v>
      </c>
      <c r="D218" s="16">
        <f t="shared" si="72"/>
        <v>57.5</v>
      </c>
      <c r="E218" s="16">
        <v>57.5</v>
      </c>
      <c r="F218" s="16">
        <v>44</v>
      </c>
      <c r="G218" s="16"/>
      <c r="H218" s="9">
        <f t="shared" si="74"/>
        <v>-18.7</v>
      </c>
      <c r="I218" s="10">
        <v>-18.7</v>
      </c>
      <c r="J218" s="10">
        <v>-14.3</v>
      </c>
      <c r="K218" s="176"/>
      <c r="L218" s="12">
        <f t="shared" si="76"/>
        <v>38.799999999999997</v>
      </c>
      <c r="M218" s="12">
        <f t="shared" si="82"/>
        <v>38.799999999999997</v>
      </c>
      <c r="N218" s="12">
        <f t="shared" si="82"/>
        <v>29.7</v>
      </c>
      <c r="O218" s="12">
        <f t="shared" si="82"/>
        <v>0</v>
      </c>
    </row>
    <row r="219" spans="1:17" s="37" customFormat="1" ht="15" customHeight="1" x14ac:dyDescent="0.25">
      <c r="A219" s="13" t="s">
        <v>148</v>
      </c>
      <c r="B219" s="12" t="s">
        <v>69</v>
      </c>
      <c r="C219" s="30" t="s">
        <v>24</v>
      </c>
      <c r="D219" s="16">
        <f t="shared" si="72"/>
        <v>538.4</v>
      </c>
      <c r="E219" s="16">
        <v>538.4</v>
      </c>
      <c r="F219" s="16">
        <v>330.4</v>
      </c>
      <c r="G219" s="16"/>
      <c r="H219" s="9">
        <f t="shared" si="74"/>
        <v>0</v>
      </c>
      <c r="I219" s="10"/>
      <c r="J219" s="10"/>
      <c r="K219" s="176"/>
      <c r="L219" s="12">
        <f t="shared" si="76"/>
        <v>538.4</v>
      </c>
      <c r="M219" s="12">
        <f t="shared" si="82"/>
        <v>538.4</v>
      </c>
      <c r="N219" s="12">
        <f t="shared" si="82"/>
        <v>330.4</v>
      </c>
      <c r="O219" s="12">
        <f t="shared" si="82"/>
        <v>0</v>
      </c>
      <c r="P219" s="2"/>
      <c r="Q219" s="2"/>
    </row>
    <row r="220" spans="1:17" s="37" customFormat="1" ht="15" customHeight="1" x14ac:dyDescent="0.25">
      <c r="A220" s="19" t="s">
        <v>149</v>
      </c>
      <c r="B220" s="12" t="s">
        <v>562</v>
      </c>
      <c r="C220" s="30" t="s">
        <v>24</v>
      </c>
      <c r="D220" s="16">
        <f t="shared" si="72"/>
        <v>0</v>
      </c>
      <c r="E220" s="16"/>
      <c r="F220" s="16"/>
      <c r="G220" s="16"/>
      <c r="H220" s="9">
        <f t="shared" si="74"/>
        <v>74.599999999999994</v>
      </c>
      <c r="I220" s="10">
        <v>74.599999999999994</v>
      </c>
      <c r="J220" s="10">
        <v>53.6</v>
      </c>
      <c r="K220" s="176"/>
      <c r="L220" s="12">
        <f t="shared" si="76"/>
        <v>74.599999999999994</v>
      </c>
      <c r="M220" s="12">
        <f t="shared" si="82"/>
        <v>74.599999999999994</v>
      </c>
      <c r="N220" s="12">
        <f t="shared" si="82"/>
        <v>53.6</v>
      </c>
      <c r="O220" s="12">
        <f t="shared" si="82"/>
        <v>0</v>
      </c>
      <c r="P220" s="2"/>
      <c r="Q220" s="2"/>
    </row>
    <row r="221" spans="1:17" ht="15.95" customHeight="1" x14ac:dyDescent="0.25">
      <c r="A221" s="54" t="s">
        <v>150</v>
      </c>
      <c r="B221" s="213" t="s">
        <v>180</v>
      </c>
      <c r="C221" s="25"/>
      <c r="D221" s="23">
        <f t="shared" ref="D221:L221" si="83">D211+D216+D217+D218+D219</f>
        <v>3294.6</v>
      </c>
      <c r="E221" s="23">
        <f>E211+E216+E217+E218+E219+E220</f>
        <v>3264.6</v>
      </c>
      <c r="F221" s="23">
        <f t="shared" ref="F221:G221" si="84">F211+F216+F217+F218+F219+F220</f>
        <v>853.1</v>
      </c>
      <c r="G221" s="23">
        <f t="shared" si="84"/>
        <v>30</v>
      </c>
      <c r="H221" s="24">
        <f t="shared" si="83"/>
        <v>-50.2</v>
      </c>
      <c r="I221" s="24">
        <f t="shared" ref="I221:K221" si="85">I211+I216+I217+I218+I219+I220</f>
        <v>24.399999999999991</v>
      </c>
      <c r="J221" s="24">
        <f t="shared" si="85"/>
        <v>39.299999999999997</v>
      </c>
      <c r="K221" s="225">
        <f t="shared" si="85"/>
        <v>0</v>
      </c>
      <c r="L221" s="49">
        <f t="shared" si="83"/>
        <v>3244.4</v>
      </c>
      <c r="M221" s="49">
        <f t="shared" ref="M221:O221" si="86">M211+M216+M217+M218+M219+M220</f>
        <v>3289</v>
      </c>
      <c r="N221" s="49">
        <f t="shared" si="86"/>
        <v>892.4</v>
      </c>
      <c r="O221" s="49">
        <f t="shared" si="86"/>
        <v>30</v>
      </c>
    </row>
    <row r="222" spans="1:17" ht="15.95" customHeight="1" x14ac:dyDescent="0.25">
      <c r="A222" s="54" t="s">
        <v>151</v>
      </c>
      <c r="B222" s="157" t="s">
        <v>172</v>
      </c>
      <c r="C222" s="46"/>
      <c r="D222" s="23">
        <f>E222+G222</f>
        <v>20312.400000000001</v>
      </c>
      <c r="E222" s="23">
        <f>E89+E143+E147+E187+E192+E209+E221</f>
        <v>17810.7</v>
      </c>
      <c r="F222" s="23">
        <f>F89+F143+F147+F187+F192+F209+F221</f>
        <v>7518.6</v>
      </c>
      <c r="G222" s="23">
        <f>G89+G143+G147+G187+G192+G209+G221</f>
        <v>2501.7000000000003</v>
      </c>
      <c r="H222" s="24">
        <f t="shared" ref="H222" si="87">I222+K222</f>
        <v>502.3</v>
      </c>
      <c r="I222" s="24">
        <f t="shared" ref="I222:K222" si="88">I89+I143+I147+I187+I192+I209+I221</f>
        <v>378.8</v>
      </c>
      <c r="J222" s="24">
        <f t="shared" si="88"/>
        <v>91.5</v>
      </c>
      <c r="K222" s="225">
        <f t="shared" si="88"/>
        <v>123.5</v>
      </c>
      <c r="L222" s="49">
        <f t="shared" ref="L222" si="89">M222+O222</f>
        <v>20814.7</v>
      </c>
      <c r="M222" s="49">
        <f t="shared" ref="M222:O222" si="90">M89+M143+M147+M187+M192+M209+M221</f>
        <v>18189.5</v>
      </c>
      <c r="N222" s="49">
        <f t="shared" si="90"/>
        <v>7610.0999999999985</v>
      </c>
      <c r="O222" s="49">
        <f t="shared" si="90"/>
        <v>2625.2</v>
      </c>
      <c r="P222" s="23">
        <f t="shared" ref="P222" si="91">Q222+S222</f>
        <v>0</v>
      </c>
      <c r="Q222" s="23">
        <f t="shared" ref="Q222" si="92">Q89+Q143+Q147+Q187+Q192+Q209+Q221</f>
        <v>0</v>
      </c>
    </row>
    <row r="223" spans="1:17" ht="15.95" customHeight="1" x14ac:dyDescent="0.25">
      <c r="A223" s="235"/>
      <c r="B223" s="196" t="s">
        <v>204</v>
      </c>
      <c r="C223" s="46"/>
      <c r="D223" s="23"/>
      <c r="E223" s="23"/>
      <c r="F223" s="23"/>
      <c r="G223" s="23"/>
      <c r="H223" s="9"/>
      <c r="I223" s="10"/>
      <c r="J223" s="10"/>
      <c r="K223" s="176"/>
      <c r="L223" s="49"/>
      <c r="M223" s="49"/>
      <c r="N223" s="49"/>
      <c r="O223" s="49"/>
    </row>
    <row r="224" spans="1:17" s="37" customFormat="1" ht="15.95" customHeight="1" x14ac:dyDescent="0.25">
      <c r="A224" s="90"/>
      <c r="B224" s="236" t="s">
        <v>348</v>
      </c>
      <c r="C224" s="25"/>
      <c r="D224" s="87">
        <f>E224+G224</f>
        <v>580</v>
      </c>
      <c r="E224" s="87">
        <f>E22+E26+E215</f>
        <v>580</v>
      </c>
      <c r="F224" s="87">
        <f>F22+F26+F215</f>
        <v>16</v>
      </c>
      <c r="G224" s="87">
        <f>G22+G26+G215</f>
        <v>0</v>
      </c>
      <c r="H224" s="168">
        <f t="shared" ref="H224" si="93">I224+K224</f>
        <v>0</v>
      </c>
      <c r="I224" s="91">
        <f>I22+I26+I215</f>
        <v>0</v>
      </c>
      <c r="J224" s="91">
        <f>J22+J26+J215</f>
        <v>0</v>
      </c>
      <c r="K224" s="234">
        <f>K22+K26+K215</f>
        <v>0</v>
      </c>
      <c r="L224" s="92">
        <f t="shared" ref="L224" si="94">M224+O224</f>
        <v>580</v>
      </c>
      <c r="M224" s="92">
        <f>M22+M26+M215</f>
        <v>580</v>
      </c>
      <c r="N224" s="92">
        <f>N22+N26+N215</f>
        <v>16</v>
      </c>
      <c r="O224" s="92">
        <f>O22+O26+O215</f>
        <v>0</v>
      </c>
      <c r="P224" s="2"/>
      <c r="Q224" s="2"/>
    </row>
    <row r="225" spans="1:17" s="37" customFormat="1" ht="27.95" customHeight="1" x14ac:dyDescent="0.25">
      <c r="A225" s="178"/>
      <c r="B225" s="170" t="s">
        <v>60</v>
      </c>
      <c r="C225" s="25"/>
      <c r="D225" s="87">
        <f>E225+G225</f>
        <v>950</v>
      </c>
      <c r="E225" s="87">
        <f>E96</f>
        <v>950</v>
      </c>
      <c r="F225" s="87">
        <f>F96</f>
        <v>0</v>
      </c>
      <c r="G225" s="87">
        <f>G96</f>
        <v>0</v>
      </c>
      <c r="H225" s="168">
        <f>I225+K225</f>
        <v>0</v>
      </c>
      <c r="I225" s="91">
        <f>I96</f>
        <v>0</v>
      </c>
      <c r="J225" s="91">
        <f>J96</f>
        <v>0</v>
      </c>
      <c r="K225" s="234">
        <f>K96</f>
        <v>0</v>
      </c>
      <c r="L225" s="92">
        <f>M225+O225</f>
        <v>950</v>
      </c>
      <c r="M225" s="92">
        <f>M96</f>
        <v>950</v>
      </c>
      <c r="N225" s="92">
        <f>N96</f>
        <v>0</v>
      </c>
      <c r="O225" s="92">
        <f>O96</f>
        <v>0</v>
      </c>
      <c r="P225" s="2"/>
      <c r="Q225" s="2"/>
    </row>
    <row r="226" spans="1:17" x14ac:dyDescent="0.25">
      <c r="A226" s="6"/>
      <c r="B226" s="50"/>
      <c r="C226" s="51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6"/>
    </row>
    <row r="227" spans="1:17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5" t="s">
        <v>305</v>
      </c>
      <c r="Q227" s="66">
        <f>SUMIF(C20:C219,1,L20:L219)</f>
        <v>4484.5</v>
      </c>
    </row>
    <row r="228" spans="1:17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5" t="s">
        <v>306</v>
      </c>
      <c r="Q228" s="66">
        <f>SUMIF(C20:C219,2,L20:L219)</f>
        <v>0</v>
      </c>
    </row>
    <row r="229" spans="1:17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5" t="s">
        <v>307</v>
      </c>
      <c r="Q229" s="66">
        <f>SUMIF(C20:C219,3,L20:L219)</f>
        <v>63</v>
      </c>
    </row>
    <row r="230" spans="1:17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5" t="s">
        <v>308</v>
      </c>
      <c r="Q230" s="66">
        <f>SUMIF(C20:C219,4,L20:L219)</f>
        <v>917.39999999999986</v>
      </c>
    </row>
    <row r="231" spans="1:17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5" t="s">
        <v>311</v>
      </c>
      <c r="Q231" s="66">
        <f>SUMIF(C23:C221,5,L23:L221)</f>
        <v>1528.1000000000001</v>
      </c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5" t="s">
        <v>309</v>
      </c>
      <c r="Q232" s="66">
        <f>SUMIF(C20:C219,6,L20:L219)</f>
        <v>1440.1999999999998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5" t="s">
        <v>310</v>
      </c>
      <c r="Q233" s="66">
        <f>SUMIF(C20:C219,7,L20:L219)</f>
        <v>117.89999999999999</v>
      </c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5" t="s">
        <v>312</v>
      </c>
      <c r="Q234" s="66">
        <f>SUMIF(C20:C219,8,L20:L219)</f>
        <v>2707.3999999999996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5" t="s">
        <v>313</v>
      </c>
      <c r="Q235" s="66">
        <f>SUMIF(C20:C219,9,L20:L219)</f>
        <v>6086.300000000002</v>
      </c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5" t="s">
        <v>314</v>
      </c>
      <c r="Q236" s="66">
        <f>SUMIF(C20:C220,10,L20:L220)</f>
        <v>3469.9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70" t="s">
        <v>172</v>
      </c>
      <c r="Q237" s="71">
        <f>SUM(Q227:Q236)</f>
        <v>20814.700000000004</v>
      </c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72"/>
      <c r="Q238" s="72"/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72"/>
      <c r="Q239" s="72">
        <f>Q237-L222</f>
        <v>0</v>
      </c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</sheetData>
  <mergeCells count="35">
    <mergeCell ref="B193:O193"/>
    <mergeCell ref="B210:O210"/>
    <mergeCell ref="B19:O19"/>
    <mergeCell ref="B90:O90"/>
    <mergeCell ref="B144:O144"/>
    <mergeCell ref="B148:O148"/>
    <mergeCell ref="B188:O188"/>
    <mergeCell ref="B11:O11"/>
    <mergeCell ref="B12:N12"/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M16:O16"/>
    <mergeCell ref="E17:F17"/>
    <mergeCell ref="G17:G18"/>
    <mergeCell ref="I17:J17"/>
    <mergeCell ref="K17:K18"/>
    <mergeCell ref="M17:N17"/>
    <mergeCell ref="O17:O18"/>
    <mergeCell ref="B1:O1"/>
    <mergeCell ref="B2:O2"/>
    <mergeCell ref="B3:O3"/>
    <mergeCell ref="B4:O4"/>
    <mergeCell ref="B7:O7"/>
    <mergeCell ref="B5:O5"/>
    <mergeCell ref="B6:N6"/>
    <mergeCell ref="B8:N8"/>
    <mergeCell ref="B9:O9"/>
    <mergeCell ref="B10:N10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2"/>
  <sheetViews>
    <sheetView showZeros="0" workbookViewId="0">
      <selection sqref="A1:XFD104857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90" t="s">
        <v>328</v>
      </c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</row>
    <row r="2" spans="1:15" x14ac:dyDescent="0.25">
      <c r="B2" s="590" t="s">
        <v>447</v>
      </c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</row>
    <row r="3" spans="1:15" x14ac:dyDescent="0.25">
      <c r="B3" s="590" t="s">
        <v>505</v>
      </c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</row>
    <row r="4" spans="1:15" x14ac:dyDescent="0.25">
      <c r="B4" s="590" t="s">
        <v>339</v>
      </c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</row>
    <row r="5" spans="1:15" x14ac:dyDescent="0.25">
      <c r="B5" s="571" t="s">
        <v>511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</row>
    <row r="6" spans="1:15" x14ac:dyDescent="0.25">
      <c r="B6" s="572" t="s">
        <v>512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473"/>
    </row>
    <row r="7" spans="1:15" x14ac:dyDescent="0.25">
      <c r="B7" s="571" t="s">
        <v>533</v>
      </c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</row>
    <row r="8" spans="1:15" x14ac:dyDescent="0.25">
      <c r="B8" s="572" t="s">
        <v>532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473"/>
    </row>
    <row r="9" spans="1:15" x14ac:dyDescent="0.25">
      <c r="B9" s="571" t="s">
        <v>550</v>
      </c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</row>
    <row r="10" spans="1:15" x14ac:dyDescent="0.25">
      <c r="B10" s="572" t="s">
        <v>568</v>
      </c>
      <c r="C10" s="572"/>
      <c r="D10" s="572"/>
      <c r="E10" s="572"/>
      <c r="F10" s="572"/>
      <c r="G10" s="572"/>
      <c r="H10" s="572"/>
      <c r="I10" s="572"/>
      <c r="J10" s="572"/>
      <c r="K10" s="572"/>
      <c r="L10" s="572"/>
      <c r="M10" s="572"/>
      <c r="N10" s="572"/>
      <c r="O10" s="473"/>
    </row>
    <row r="11" spans="1:15" x14ac:dyDescent="0.25">
      <c r="B11" s="571" t="s">
        <v>566</v>
      </c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71"/>
    </row>
    <row r="12" spans="1:15" x14ac:dyDescent="0.25">
      <c r="B12" s="572" t="s">
        <v>567</v>
      </c>
      <c r="C12" s="572"/>
      <c r="D12" s="572"/>
      <c r="E12" s="572"/>
      <c r="F12" s="572"/>
      <c r="G12" s="572"/>
      <c r="H12" s="572"/>
      <c r="I12" s="572"/>
      <c r="J12" s="572"/>
      <c r="K12" s="572"/>
      <c r="L12" s="572"/>
      <c r="M12" s="572"/>
      <c r="N12" s="572"/>
      <c r="O12" s="473"/>
    </row>
    <row r="13" spans="1:15" x14ac:dyDescent="0.25">
      <c r="B13" s="484"/>
      <c r="C13" s="484"/>
      <c r="D13" s="484"/>
      <c r="E13" s="484"/>
      <c r="F13" s="484"/>
      <c r="G13" s="484"/>
      <c r="H13" s="484"/>
      <c r="I13" s="484"/>
      <c r="J13" s="484"/>
      <c r="K13" s="484"/>
      <c r="L13" s="484"/>
      <c r="M13" s="484"/>
      <c r="N13" s="484"/>
      <c r="O13" s="484"/>
    </row>
    <row r="14" spans="1:15" ht="31.5" customHeight="1" x14ac:dyDescent="0.25">
      <c r="A14" s="536" t="s">
        <v>455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  <c r="O14" s="536"/>
    </row>
    <row r="15" spans="1:15" ht="17.25" customHeight="1" x14ac:dyDescent="0.25">
      <c r="G15" s="4"/>
      <c r="H15" s="4"/>
      <c r="I15" s="4"/>
      <c r="J15" s="4"/>
      <c r="K15" s="4"/>
      <c r="L15" s="4"/>
      <c r="M15" s="4"/>
      <c r="N15" s="4"/>
      <c r="O15" s="4" t="s">
        <v>406</v>
      </c>
    </row>
    <row r="16" spans="1:15" ht="15" customHeight="1" x14ac:dyDescent="0.25">
      <c r="A16" s="540" t="s">
        <v>5</v>
      </c>
      <c r="B16" s="543" t="s">
        <v>327</v>
      </c>
      <c r="C16" s="543" t="s">
        <v>54</v>
      </c>
      <c r="D16" s="520" t="s">
        <v>336</v>
      </c>
      <c r="E16" s="524" t="s">
        <v>194</v>
      </c>
      <c r="F16" s="524"/>
      <c r="G16" s="525"/>
      <c r="H16" s="546" t="s">
        <v>338</v>
      </c>
      <c r="I16" s="549" t="s">
        <v>194</v>
      </c>
      <c r="J16" s="550"/>
      <c r="K16" s="551"/>
      <c r="L16" s="519" t="s">
        <v>0</v>
      </c>
      <c r="M16" s="527" t="s">
        <v>194</v>
      </c>
      <c r="N16" s="528"/>
      <c r="O16" s="529"/>
    </row>
    <row r="17" spans="1:15" x14ac:dyDescent="0.25">
      <c r="A17" s="541"/>
      <c r="B17" s="544"/>
      <c r="C17" s="544"/>
      <c r="D17" s="521"/>
      <c r="E17" s="525" t="s">
        <v>1</v>
      </c>
      <c r="F17" s="558"/>
      <c r="G17" s="526" t="s">
        <v>2</v>
      </c>
      <c r="H17" s="547"/>
      <c r="I17" s="559" t="s">
        <v>1</v>
      </c>
      <c r="J17" s="559"/>
      <c r="K17" s="539" t="s">
        <v>2</v>
      </c>
      <c r="L17" s="519"/>
      <c r="M17" s="519" t="s">
        <v>1</v>
      </c>
      <c r="N17" s="519"/>
      <c r="O17" s="530" t="s">
        <v>2</v>
      </c>
    </row>
    <row r="18" spans="1:15" ht="30.75" customHeight="1" x14ac:dyDescent="0.25">
      <c r="A18" s="542"/>
      <c r="B18" s="545"/>
      <c r="C18" s="545"/>
      <c r="D18" s="522"/>
      <c r="E18" s="463" t="s">
        <v>3</v>
      </c>
      <c r="F18" s="464" t="s">
        <v>4</v>
      </c>
      <c r="G18" s="526"/>
      <c r="H18" s="548"/>
      <c r="I18" s="465" t="s">
        <v>3</v>
      </c>
      <c r="J18" s="458" t="s">
        <v>4</v>
      </c>
      <c r="K18" s="539"/>
      <c r="L18" s="519"/>
      <c r="M18" s="461" t="s">
        <v>3</v>
      </c>
      <c r="N18" s="457" t="s">
        <v>4</v>
      </c>
      <c r="O18" s="530"/>
    </row>
    <row r="19" spans="1:15" ht="15.95" customHeight="1" x14ac:dyDescent="0.25">
      <c r="A19" s="5" t="s">
        <v>71</v>
      </c>
      <c r="B19" s="516" t="s">
        <v>6</v>
      </c>
      <c r="C19" s="517"/>
      <c r="D19" s="517"/>
      <c r="E19" s="517"/>
      <c r="F19" s="517"/>
      <c r="G19" s="517"/>
      <c r="H19" s="517"/>
      <c r="I19" s="517"/>
      <c r="J19" s="517"/>
      <c r="K19" s="517"/>
      <c r="L19" s="517"/>
      <c r="M19" s="517"/>
      <c r="N19" s="517"/>
      <c r="O19" s="518"/>
    </row>
    <row r="20" spans="1:15" ht="15" customHeight="1" x14ac:dyDescent="0.25">
      <c r="A20" s="124" t="s">
        <v>182</v>
      </c>
      <c r="B20" s="75" t="s">
        <v>20</v>
      </c>
      <c r="C20" s="125"/>
      <c r="D20" s="126">
        <f>SUM(D22:D37)</f>
        <v>352.4</v>
      </c>
      <c r="E20" s="126">
        <f>SUM(E22:E37)</f>
        <v>352.4</v>
      </c>
      <c r="F20" s="126">
        <f t="shared" ref="F20:O20" si="0">SUM(F22:F37)</f>
        <v>222</v>
      </c>
      <c r="G20" s="126">
        <f t="shared" si="0"/>
        <v>0</v>
      </c>
      <c r="H20" s="127">
        <f t="shared" si="0"/>
        <v>0</v>
      </c>
      <c r="I20" s="127">
        <f t="shared" si="0"/>
        <v>0</v>
      </c>
      <c r="J20" s="127">
        <f t="shared" si="0"/>
        <v>0</v>
      </c>
      <c r="K20" s="127">
        <f t="shared" si="0"/>
        <v>0</v>
      </c>
      <c r="L20" s="75">
        <f t="shared" si="0"/>
        <v>352.4</v>
      </c>
      <c r="M20" s="75">
        <f t="shared" si="0"/>
        <v>352.4</v>
      </c>
      <c r="N20" s="75">
        <f t="shared" si="0"/>
        <v>222</v>
      </c>
      <c r="O20" s="75">
        <f t="shared" si="0"/>
        <v>0</v>
      </c>
    </row>
    <row r="21" spans="1:15" ht="15" customHeight="1" x14ac:dyDescent="0.25">
      <c r="A21" s="128"/>
      <c r="B21" s="129" t="s">
        <v>194</v>
      </c>
      <c r="C21" s="130"/>
      <c r="D21" s="131"/>
      <c r="E21" s="131"/>
      <c r="F21" s="131"/>
      <c r="G21" s="131"/>
      <c r="H21" s="74"/>
      <c r="I21" s="74"/>
      <c r="J21" s="74"/>
      <c r="K21" s="74"/>
      <c r="L21" s="29"/>
      <c r="M21" s="29"/>
      <c r="N21" s="29"/>
      <c r="O21" s="29"/>
    </row>
    <row r="22" spans="1:15" ht="26.25" x14ac:dyDescent="0.25">
      <c r="A22" s="128"/>
      <c r="B22" s="132" t="s">
        <v>205</v>
      </c>
      <c r="C22" s="7" t="s">
        <v>9</v>
      </c>
      <c r="D22" s="8">
        <f>E22+G22</f>
        <v>0.8</v>
      </c>
      <c r="E22" s="8">
        <v>0.8</v>
      </c>
      <c r="F22" s="8">
        <v>0.6</v>
      </c>
      <c r="G22" s="8"/>
      <c r="H22" s="9">
        <f>I22+K22</f>
        <v>0</v>
      </c>
      <c r="I22" s="9"/>
      <c r="J22" s="9"/>
      <c r="K22" s="9"/>
      <c r="L22" s="11">
        <f>M22+O22</f>
        <v>0.8</v>
      </c>
      <c r="M22" s="11">
        <f>E22+I22</f>
        <v>0.8</v>
      </c>
      <c r="N22" s="11">
        <f>F22+J22</f>
        <v>0.6</v>
      </c>
      <c r="O22" s="11">
        <f>G22+K22</f>
        <v>0</v>
      </c>
    </row>
    <row r="23" spans="1:15" ht="15" customHeight="1" x14ac:dyDescent="0.25">
      <c r="A23" s="128"/>
      <c r="B23" s="133" t="s">
        <v>201</v>
      </c>
      <c r="C23" s="30" t="s">
        <v>9</v>
      </c>
      <c r="D23" s="16">
        <f>E23+G23</f>
        <v>30.8</v>
      </c>
      <c r="E23" s="16">
        <v>30.8</v>
      </c>
      <c r="F23" s="16">
        <v>23.6</v>
      </c>
      <c r="G23" s="16"/>
      <c r="H23" s="9">
        <f t="shared" ref="H23:H37" si="1">I23+K23</f>
        <v>0</v>
      </c>
      <c r="I23" s="9"/>
      <c r="J23" s="9"/>
      <c r="K23" s="9"/>
      <c r="L23" s="12">
        <f>M23+O23</f>
        <v>30.8</v>
      </c>
      <c r="M23" s="11">
        <f t="shared" ref="M23:O37" si="2">E23+I23</f>
        <v>30.8</v>
      </c>
      <c r="N23" s="11">
        <f t="shared" si="2"/>
        <v>23.6</v>
      </c>
      <c r="O23" s="11">
        <f t="shared" si="2"/>
        <v>0</v>
      </c>
    </row>
    <row r="24" spans="1:15" ht="26.25" x14ac:dyDescent="0.25">
      <c r="A24" s="128"/>
      <c r="B24" s="133" t="s">
        <v>207</v>
      </c>
      <c r="C24" s="30" t="s">
        <v>9</v>
      </c>
      <c r="D24" s="16">
        <f t="shared" ref="D24:D37" si="3">E24+G24</f>
        <v>8</v>
      </c>
      <c r="E24" s="16">
        <v>8</v>
      </c>
      <c r="F24" s="16">
        <v>6.1</v>
      </c>
      <c r="G24" s="16"/>
      <c r="H24" s="9">
        <f t="shared" si="1"/>
        <v>0</v>
      </c>
      <c r="I24" s="10"/>
      <c r="J24" s="10"/>
      <c r="K24" s="10"/>
      <c r="L24" s="12">
        <f t="shared" ref="L24:L37" si="4">M24+O24</f>
        <v>8</v>
      </c>
      <c r="M24" s="12">
        <f t="shared" si="2"/>
        <v>8</v>
      </c>
      <c r="N24" s="12">
        <f t="shared" si="2"/>
        <v>6.1</v>
      </c>
      <c r="O24" s="12">
        <f t="shared" si="2"/>
        <v>0</v>
      </c>
    </row>
    <row r="25" spans="1:15" ht="26.25" x14ac:dyDescent="0.25">
      <c r="A25" s="128"/>
      <c r="B25" s="133" t="s">
        <v>203</v>
      </c>
      <c r="C25" s="30" t="s">
        <v>9</v>
      </c>
      <c r="D25" s="16">
        <f t="shared" si="3"/>
        <v>26.7</v>
      </c>
      <c r="E25" s="16">
        <v>26.7</v>
      </c>
      <c r="F25" s="16">
        <v>16.600000000000001</v>
      </c>
      <c r="G25" s="16"/>
      <c r="H25" s="9">
        <f t="shared" si="1"/>
        <v>0</v>
      </c>
      <c r="I25" s="10"/>
      <c r="J25" s="10"/>
      <c r="K25" s="10"/>
      <c r="L25" s="12">
        <f t="shared" si="4"/>
        <v>26.7</v>
      </c>
      <c r="M25" s="12">
        <f t="shared" si="2"/>
        <v>26.7</v>
      </c>
      <c r="N25" s="12">
        <f t="shared" si="2"/>
        <v>16.600000000000001</v>
      </c>
      <c r="O25" s="12">
        <f t="shared" si="2"/>
        <v>0</v>
      </c>
    </row>
    <row r="26" spans="1:15" ht="15" customHeight="1" x14ac:dyDescent="0.25">
      <c r="A26" s="128"/>
      <c r="B26" s="481" t="s">
        <v>208</v>
      </c>
      <c r="C26" s="30" t="s">
        <v>9</v>
      </c>
      <c r="D26" s="16">
        <f t="shared" si="3"/>
        <v>94.3</v>
      </c>
      <c r="E26" s="16">
        <v>94.3</v>
      </c>
      <c r="F26" s="16">
        <v>68.5</v>
      </c>
      <c r="G26" s="16"/>
      <c r="H26" s="9">
        <f t="shared" si="1"/>
        <v>0</v>
      </c>
      <c r="I26" s="10"/>
      <c r="J26" s="10"/>
      <c r="K26" s="10"/>
      <c r="L26" s="12">
        <f t="shared" si="4"/>
        <v>94.3</v>
      </c>
      <c r="M26" s="12">
        <f t="shared" si="2"/>
        <v>94.3</v>
      </c>
      <c r="N26" s="12">
        <f t="shared" si="2"/>
        <v>68.5</v>
      </c>
      <c r="O26" s="12">
        <f t="shared" si="2"/>
        <v>0</v>
      </c>
    </row>
    <row r="27" spans="1:15" ht="15" customHeight="1" x14ac:dyDescent="0.25">
      <c r="A27" s="128"/>
      <c r="B27" s="481" t="s">
        <v>209</v>
      </c>
      <c r="C27" s="30" t="s">
        <v>9</v>
      </c>
      <c r="D27" s="16">
        <f t="shared" si="3"/>
        <v>13.8</v>
      </c>
      <c r="E27" s="16">
        <v>13.8</v>
      </c>
      <c r="F27" s="16">
        <v>9.9</v>
      </c>
      <c r="G27" s="16"/>
      <c r="H27" s="9">
        <f t="shared" si="1"/>
        <v>0</v>
      </c>
      <c r="I27" s="10"/>
      <c r="J27" s="10"/>
      <c r="K27" s="10"/>
      <c r="L27" s="12">
        <f t="shared" si="4"/>
        <v>13.8</v>
      </c>
      <c r="M27" s="12">
        <f t="shared" si="2"/>
        <v>13.8</v>
      </c>
      <c r="N27" s="12">
        <f t="shared" si="2"/>
        <v>9.9</v>
      </c>
      <c r="O27" s="12">
        <f t="shared" si="2"/>
        <v>0</v>
      </c>
    </row>
    <row r="28" spans="1:15" ht="26.25" x14ac:dyDescent="0.25">
      <c r="A28" s="128"/>
      <c r="B28" s="133" t="s">
        <v>202</v>
      </c>
      <c r="C28" s="30" t="s">
        <v>9</v>
      </c>
      <c r="D28" s="16">
        <f t="shared" si="3"/>
        <v>10</v>
      </c>
      <c r="E28" s="16">
        <v>10</v>
      </c>
      <c r="F28" s="16">
        <v>7.6</v>
      </c>
      <c r="G28" s="16"/>
      <c r="H28" s="9">
        <f t="shared" si="1"/>
        <v>0</v>
      </c>
      <c r="I28" s="10"/>
      <c r="J28" s="10"/>
      <c r="K28" s="10"/>
      <c r="L28" s="12">
        <f t="shared" si="4"/>
        <v>10</v>
      </c>
      <c r="M28" s="12">
        <f t="shared" si="2"/>
        <v>10</v>
      </c>
      <c r="N28" s="12">
        <f t="shared" si="2"/>
        <v>7.6</v>
      </c>
      <c r="O28" s="12">
        <f t="shared" si="2"/>
        <v>0</v>
      </c>
    </row>
    <row r="29" spans="1:15" ht="39" x14ac:dyDescent="0.25">
      <c r="A29" s="128"/>
      <c r="B29" s="133" t="s">
        <v>461</v>
      </c>
      <c r="C29" s="30" t="s">
        <v>9</v>
      </c>
      <c r="D29" s="16">
        <f t="shared" si="3"/>
        <v>12.1</v>
      </c>
      <c r="E29" s="16">
        <v>12.1</v>
      </c>
      <c r="F29" s="16">
        <v>2.9</v>
      </c>
      <c r="G29" s="16"/>
      <c r="H29" s="9">
        <f t="shared" si="1"/>
        <v>0</v>
      </c>
      <c r="I29" s="10"/>
      <c r="J29" s="10"/>
      <c r="K29" s="10"/>
      <c r="L29" s="12">
        <f t="shared" si="4"/>
        <v>12.1</v>
      </c>
      <c r="M29" s="12">
        <f>E29+I29</f>
        <v>12.1</v>
      </c>
      <c r="N29" s="12">
        <f t="shared" si="2"/>
        <v>2.9</v>
      </c>
      <c r="O29" s="12">
        <f t="shared" si="2"/>
        <v>0</v>
      </c>
    </row>
    <row r="30" spans="1:15" ht="26.25" x14ac:dyDescent="0.25">
      <c r="A30" s="128"/>
      <c r="B30" s="133" t="s">
        <v>224</v>
      </c>
      <c r="C30" s="30" t="s">
        <v>9</v>
      </c>
      <c r="D30" s="16">
        <f t="shared" si="3"/>
        <v>0.6</v>
      </c>
      <c r="E30" s="16">
        <v>0.6</v>
      </c>
      <c r="F30" s="16">
        <v>0.5</v>
      </c>
      <c r="G30" s="16"/>
      <c r="H30" s="9">
        <f t="shared" si="1"/>
        <v>0</v>
      </c>
      <c r="I30" s="10"/>
      <c r="J30" s="10"/>
      <c r="K30" s="10"/>
      <c r="L30" s="12">
        <f t="shared" si="4"/>
        <v>0.6</v>
      </c>
      <c r="M30" s="12">
        <f t="shared" ref="M30:M37" si="5">E30+I30</f>
        <v>0.6</v>
      </c>
      <c r="N30" s="12">
        <f t="shared" si="2"/>
        <v>0.5</v>
      </c>
      <c r="O30" s="12">
        <f t="shared" si="2"/>
        <v>0</v>
      </c>
    </row>
    <row r="31" spans="1:15" ht="15" customHeight="1" x14ac:dyDescent="0.25">
      <c r="A31" s="128"/>
      <c r="B31" s="133" t="s">
        <v>206</v>
      </c>
      <c r="C31" s="30" t="s">
        <v>23</v>
      </c>
      <c r="D31" s="16">
        <f t="shared" si="3"/>
        <v>16.7</v>
      </c>
      <c r="E31" s="16">
        <v>16.7</v>
      </c>
      <c r="F31" s="16">
        <v>11.3</v>
      </c>
      <c r="G31" s="16"/>
      <c r="H31" s="9">
        <f t="shared" si="1"/>
        <v>0</v>
      </c>
      <c r="I31" s="10"/>
      <c r="J31" s="10"/>
      <c r="K31" s="10"/>
      <c r="L31" s="12">
        <f t="shared" si="4"/>
        <v>16.7</v>
      </c>
      <c r="M31" s="12">
        <f t="shared" si="5"/>
        <v>16.7</v>
      </c>
      <c r="N31" s="12">
        <f t="shared" si="2"/>
        <v>11.3</v>
      </c>
      <c r="O31" s="12">
        <f t="shared" si="2"/>
        <v>0</v>
      </c>
    </row>
    <row r="32" spans="1:15" ht="15" customHeight="1" x14ac:dyDescent="0.25">
      <c r="A32" s="128"/>
      <c r="B32" s="481" t="s">
        <v>198</v>
      </c>
      <c r="C32" s="30" t="s">
        <v>23</v>
      </c>
      <c r="D32" s="16">
        <f t="shared" si="3"/>
        <v>7.6</v>
      </c>
      <c r="E32" s="16">
        <v>7.6</v>
      </c>
      <c r="F32" s="16">
        <v>5.2</v>
      </c>
      <c r="G32" s="16"/>
      <c r="H32" s="9">
        <f t="shared" si="1"/>
        <v>0</v>
      </c>
      <c r="I32" s="10"/>
      <c r="J32" s="10"/>
      <c r="K32" s="10"/>
      <c r="L32" s="12">
        <f t="shared" si="4"/>
        <v>7.6</v>
      </c>
      <c r="M32" s="12">
        <f t="shared" si="5"/>
        <v>7.6</v>
      </c>
      <c r="N32" s="12">
        <f t="shared" si="2"/>
        <v>5.2</v>
      </c>
      <c r="O32" s="12">
        <f t="shared" si="2"/>
        <v>0</v>
      </c>
    </row>
    <row r="33" spans="1:18" ht="15" customHeight="1" x14ac:dyDescent="0.25">
      <c r="A33" s="128"/>
      <c r="B33" s="133" t="s">
        <v>212</v>
      </c>
      <c r="C33" s="30" t="s">
        <v>25</v>
      </c>
      <c r="D33" s="16">
        <f t="shared" si="3"/>
        <v>100.8</v>
      </c>
      <c r="E33" s="16">
        <v>100.8</v>
      </c>
      <c r="F33" s="16">
        <v>54.4</v>
      </c>
      <c r="G33" s="16"/>
      <c r="H33" s="9">
        <f t="shared" si="1"/>
        <v>0</v>
      </c>
      <c r="I33" s="10"/>
      <c r="J33" s="10"/>
      <c r="K33" s="10"/>
      <c r="L33" s="12">
        <f t="shared" si="4"/>
        <v>100.8</v>
      </c>
      <c r="M33" s="12">
        <f t="shared" si="5"/>
        <v>100.8</v>
      </c>
      <c r="N33" s="12">
        <f t="shared" si="2"/>
        <v>54.4</v>
      </c>
      <c r="O33" s="12">
        <f t="shared" si="2"/>
        <v>0</v>
      </c>
    </row>
    <row r="34" spans="1:18" ht="39" hidden="1" x14ac:dyDescent="0.25">
      <c r="A34" s="128"/>
      <c r="B34" s="133" t="s">
        <v>214</v>
      </c>
      <c r="C34" s="30" t="s">
        <v>24</v>
      </c>
      <c r="D34" s="16">
        <f t="shared" si="3"/>
        <v>0</v>
      </c>
      <c r="E34" s="16"/>
      <c r="F34" s="16"/>
      <c r="G34" s="16"/>
      <c r="H34" s="9">
        <f t="shared" si="1"/>
        <v>0</v>
      </c>
      <c r="I34" s="10"/>
      <c r="J34" s="10"/>
      <c r="K34" s="10"/>
      <c r="L34" s="12">
        <f t="shared" si="4"/>
        <v>0</v>
      </c>
      <c r="M34" s="12">
        <f t="shared" si="5"/>
        <v>0</v>
      </c>
      <c r="N34" s="12">
        <f t="shared" si="2"/>
        <v>0</v>
      </c>
      <c r="O34" s="12">
        <f t="shared" si="2"/>
        <v>0</v>
      </c>
      <c r="R34" s="2" t="e">
        <f>L126-#REF!</f>
        <v>#REF!</v>
      </c>
    </row>
    <row r="35" spans="1:18" ht="27.75" customHeight="1" x14ac:dyDescent="0.25">
      <c r="A35" s="128"/>
      <c r="B35" s="481" t="s">
        <v>210</v>
      </c>
      <c r="C35" s="30" t="s">
        <v>24</v>
      </c>
      <c r="D35" s="16">
        <f t="shared" si="3"/>
        <v>6.1</v>
      </c>
      <c r="E35" s="16">
        <v>6.1</v>
      </c>
      <c r="F35" s="16"/>
      <c r="G35" s="16"/>
      <c r="H35" s="9">
        <f t="shared" si="1"/>
        <v>0</v>
      </c>
      <c r="I35" s="10"/>
      <c r="J35" s="10"/>
      <c r="K35" s="10"/>
      <c r="L35" s="12">
        <f t="shared" si="4"/>
        <v>6.1</v>
      </c>
      <c r="M35" s="12">
        <f t="shared" si="5"/>
        <v>6.1</v>
      </c>
      <c r="N35" s="12">
        <f t="shared" si="2"/>
        <v>0</v>
      </c>
      <c r="O35" s="12">
        <f t="shared" si="2"/>
        <v>0</v>
      </c>
    </row>
    <row r="36" spans="1:18" ht="16.5" customHeight="1" x14ac:dyDescent="0.25">
      <c r="A36" s="128"/>
      <c r="B36" s="481" t="s">
        <v>211</v>
      </c>
      <c r="C36" s="30" t="s">
        <v>24</v>
      </c>
      <c r="D36" s="16">
        <f t="shared" si="3"/>
        <v>11.7</v>
      </c>
      <c r="E36" s="16">
        <v>11.7</v>
      </c>
      <c r="F36" s="16">
        <v>7.2</v>
      </c>
      <c r="G36" s="16"/>
      <c r="H36" s="9">
        <f t="shared" si="1"/>
        <v>0</v>
      </c>
      <c r="I36" s="10"/>
      <c r="J36" s="10"/>
      <c r="K36" s="10"/>
      <c r="L36" s="12">
        <f t="shared" si="4"/>
        <v>11.7</v>
      </c>
      <c r="M36" s="12">
        <f t="shared" si="5"/>
        <v>11.7</v>
      </c>
      <c r="N36" s="12">
        <f t="shared" si="2"/>
        <v>7.2</v>
      </c>
      <c r="O36" s="12">
        <f t="shared" si="2"/>
        <v>0</v>
      </c>
    </row>
    <row r="37" spans="1:18" ht="15" customHeight="1" x14ac:dyDescent="0.25">
      <c r="A37" s="128"/>
      <c r="B37" s="481" t="s">
        <v>213</v>
      </c>
      <c r="C37" s="30" t="s">
        <v>24</v>
      </c>
      <c r="D37" s="16">
        <f t="shared" si="3"/>
        <v>12.4</v>
      </c>
      <c r="E37" s="16">
        <v>12.4</v>
      </c>
      <c r="F37" s="16">
        <v>7.6</v>
      </c>
      <c r="G37" s="16"/>
      <c r="H37" s="9">
        <f t="shared" si="1"/>
        <v>0</v>
      </c>
      <c r="I37" s="10"/>
      <c r="J37" s="10"/>
      <c r="K37" s="10"/>
      <c r="L37" s="12">
        <f t="shared" si="4"/>
        <v>12.4</v>
      </c>
      <c r="M37" s="12">
        <f t="shared" si="5"/>
        <v>12.4</v>
      </c>
      <c r="N37" s="12">
        <f t="shared" si="2"/>
        <v>7.6</v>
      </c>
      <c r="O37" s="12">
        <f t="shared" si="2"/>
        <v>0</v>
      </c>
    </row>
    <row r="38" spans="1:18" ht="15" customHeight="1" x14ac:dyDescent="0.25">
      <c r="A38" s="124" t="s">
        <v>72</v>
      </c>
      <c r="B38" s="29" t="s">
        <v>7</v>
      </c>
      <c r="C38" s="134"/>
      <c r="D38" s="131">
        <f>SUM(D40:D41)</f>
        <v>10.700000000000001</v>
      </c>
      <c r="E38" s="131">
        <f>SUM(E40:E41)</f>
        <v>10.700000000000001</v>
      </c>
      <c r="F38" s="131">
        <f>SUM(F40:F41)</f>
        <v>7.3</v>
      </c>
      <c r="G38" s="131">
        <f>SUM(G40:G41)</f>
        <v>0</v>
      </c>
      <c r="H38" s="74">
        <f t="shared" ref="H38:O38" si="6">SUM(H40:H41)</f>
        <v>0</v>
      </c>
      <c r="I38" s="74">
        <f t="shared" si="6"/>
        <v>0</v>
      </c>
      <c r="J38" s="74">
        <f t="shared" si="6"/>
        <v>0</v>
      </c>
      <c r="K38" s="74">
        <f t="shared" si="6"/>
        <v>0</v>
      </c>
      <c r="L38" s="29">
        <f t="shared" si="6"/>
        <v>10.700000000000001</v>
      </c>
      <c r="M38" s="29">
        <f t="shared" si="6"/>
        <v>10.700000000000001</v>
      </c>
      <c r="N38" s="29">
        <f t="shared" si="6"/>
        <v>7.3</v>
      </c>
      <c r="O38" s="29">
        <f t="shared" si="6"/>
        <v>0</v>
      </c>
    </row>
    <row r="39" spans="1:18" ht="15" customHeight="1" x14ac:dyDescent="0.25">
      <c r="A39" s="128"/>
      <c r="B39" s="129" t="s">
        <v>194</v>
      </c>
      <c r="C39" s="130"/>
      <c r="D39" s="131"/>
      <c r="E39" s="131"/>
      <c r="F39" s="131"/>
      <c r="G39" s="131"/>
      <c r="H39" s="74"/>
      <c r="I39" s="74"/>
      <c r="J39" s="74"/>
      <c r="K39" s="74"/>
      <c r="L39" s="29"/>
      <c r="M39" s="29"/>
      <c r="N39" s="29"/>
      <c r="O39" s="29"/>
    </row>
    <row r="40" spans="1:18" ht="15" customHeight="1" x14ac:dyDescent="0.25">
      <c r="A40" s="128"/>
      <c r="B40" s="132" t="s">
        <v>212</v>
      </c>
      <c r="C40" s="7" t="s">
        <v>25</v>
      </c>
      <c r="D40" s="8">
        <f>E40+G40</f>
        <v>10.3</v>
      </c>
      <c r="E40" s="8">
        <v>10.3</v>
      </c>
      <c r="F40" s="8">
        <v>7</v>
      </c>
      <c r="G40" s="8"/>
      <c r="H40" s="9">
        <f>I40+K40</f>
        <v>0</v>
      </c>
      <c r="I40" s="9"/>
      <c r="J40" s="9"/>
      <c r="K40" s="9"/>
      <c r="L40" s="11">
        <f>M40+O40</f>
        <v>10.3</v>
      </c>
      <c r="M40" s="11">
        <f>E40+I40</f>
        <v>10.3</v>
      </c>
      <c r="N40" s="11">
        <f>F40+J40</f>
        <v>7</v>
      </c>
      <c r="O40" s="11">
        <f>G40+K40</f>
        <v>0</v>
      </c>
    </row>
    <row r="41" spans="1:18" ht="39" x14ac:dyDescent="0.25">
      <c r="A41" s="128"/>
      <c r="B41" s="133" t="s">
        <v>215</v>
      </c>
      <c r="C41" s="30" t="s">
        <v>25</v>
      </c>
      <c r="D41" s="16">
        <f>E41+G41</f>
        <v>0.4</v>
      </c>
      <c r="E41" s="16">
        <v>0.4</v>
      </c>
      <c r="F41" s="16">
        <v>0.3</v>
      </c>
      <c r="G41" s="16"/>
      <c r="H41" s="10">
        <f>I41+K41</f>
        <v>0</v>
      </c>
      <c r="I41" s="10"/>
      <c r="J41" s="10"/>
      <c r="K41" s="10"/>
      <c r="L41" s="12">
        <f>M41+O41</f>
        <v>0.4</v>
      </c>
      <c r="M41" s="12">
        <f>E41+H41</f>
        <v>0.4</v>
      </c>
      <c r="N41" s="12">
        <f>F41+I41</f>
        <v>0.3</v>
      </c>
      <c r="O41" s="12">
        <f>G41+J41</f>
        <v>0</v>
      </c>
    </row>
    <row r="42" spans="1:18" ht="15" customHeight="1" x14ac:dyDescent="0.25">
      <c r="A42" s="124" t="s">
        <v>73</v>
      </c>
      <c r="B42" s="29" t="s">
        <v>10</v>
      </c>
      <c r="C42" s="134"/>
      <c r="D42" s="131">
        <f>SUM(D44:D45)</f>
        <v>10.3</v>
      </c>
      <c r="E42" s="131">
        <f>SUM(E44:E45)</f>
        <v>10.3</v>
      </c>
      <c r="F42" s="131">
        <f>SUM(F44:F45)</f>
        <v>7.3000000000000007</v>
      </c>
      <c r="G42" s="131">
        <f>SUM(G44:G45)</f>
        <v>0</v>
      </c>
      <c r="H42" s="74">
        <f>SUM(H44:H45)</f>
        <v>0</v>
      </c>
      <c r="I42" s="74">
        <f t="shared" ref="I42:K42" si="7">SUM(I44:I45)</f>
        <v>0</v>
      </c>
      <c r="J42" s="74">
        <f t="shared" si="7"/>
        <v>0</v>
      </c>
      <c r="K42" s="74">
        <f t="shared" si="7"/>
        <v>0</v>
      </c>
      <c r="L42" s="29">
        <f>SUM(L44:L45)</f>
        <v>10.3</v>
      </c>
      <c r="M42" s="29">
        <f>SUM(M44:M45)</f>
        <v>10.3</v>
      </c>
      <c r="N42" s="29">
        <f>SUM(N44:N45)</f>
        <v>7.3000000000000007</v>
      </c>
      <c r="O42" s="29">
        <f>SUM(O44:O45)</f>
        <v>0</v>
      </c>
    </row>
    <row r="43" spans="1:18" ht="15" customHeight="1" x14ac:dyDescent="0.25">
      <c r="A43" s="128"/>
      <c r="B43" s="129" t="s">
        <v>194</v>
      </c>
      <c r="C43" s="130"/>
      <c r="D43" s="131">
        <f>E43+G43</f>
        <v>0</v>
      </c>
      <c r="E43" s="131"/>
      <c r="F43" s="131"/>
      <c r="G43" s="131"/>
      <c r="H43" s="74">
        <f>I43+K43</f>
        <v>0</v>
      </c>
      <c r="I43" s="74"/>
      <c r="J43" s="74"/>
      <c r="K43" s="74"/>
      <c r="L43" s="29">
        <f>M43+O43</f>
        <v>0</v>
      </c>
      <c r="M43" s="29"/>
      <c r="N43" s="29"/>
      <c r="O43" s="29"/>
    </row>
    <row r="44" spans="1:18" ht="15" customHeight="1" x14ac:dyDescent="0.25">
      <c r="A44" s="128"/>
      <c r="B44" s="132" t="s">
        <v>212</v>
      </c>
      <c r="C44" s="7" t="s">
        <v>25</v>
      </c>
      <c r="D44" s="8">
        <f>E44+G44</f>
        <v>9.8000000000000007</v>
      </c>
      <c r="E44" s="8">
        <v>9.8000000000000007</v>
      </c>
      <c r="F44" s="8">
        <v>6.9</v>
      </c>
      <c r="G44" s="8"/>
      <c r="H44" s="9">
        <f>I44+K44</f>
        <v>0</v>
      </c>
      <c r="I44" s="9"/>
      <c r="J44" s="9"/>
      <c r="K44" s="9"/>
      <c r="L44" s="11">
        <f>M44+O44</f>
        <v>9.8000000000000007</v>
      </c>
      <c r="M44" s="11">
        <f>E44+I44</f>
        <v>9.8000000000000007</v>
      </c>
      <c r="N44" s="11">
        <f>F44+J44</f>
        <v>6.9</v>
      </c>
      <c r="O44" s="11">
        <f>G44+K44</f>
        <v>0</v>
      </c>
    </row>
    <row r="45" spans="1:18" ht="39" x14ac:dyDescent="0.25">
      <c r="A45" s="128"/>
      <c r="B45" s="133" t="s">
        <v>215</v>
      </c>
      <c r="C45" s="30" t="s">
        <v>25</v>
      </c>
      <c r="D45" s="16">
        <f>E45+G45</f>
        <v>0.5</v>
      </c>
      <c r="E45" s="16">
        <v>0.5</v>
      </c>
      <c r="F45" s="16">
        <v>0.4</v>
      </c>
      <c r="G45" s="16"/>
      <c r="H45" s="10">
        <f>I45+K45</f>
        <v>0</v>
      </c>
      <c r="I45" s="10"/>
      <c r="J45" s="10"/>
      <c r="K45" s="10"/>
      <c r="L45" s="12">
        <f>M45+O45</f>
        <v>0.5</v>
      </c>
      <c r="M45" s="12">
        <f>E45+H45</f>
        <v>0.5</v>
      </c>
      <c r="N45" s="12">
        <f>F45+I45</f>
        <v>0.4</v>
      </c>
      <c r="O45" s="12">
        <f>G45+J45</f>
        <v>0</v>
      </c>
    </row>
    <row r="46" spans="1:18" ht="15" customHeight="1" x14ac:dyDescent="0.25">
      <c r="A46" s="124" t="s">
        <v>74</v>
      </c>
      <c r="B46" s="29" t="s">
        <v>11</v>
      </c>
      <c r="C46" s="134"/>
      <c r="D46" s="131">
        <f>SUM(D48:D49)</f>
        <v>11.5</v>
      </c>
      <c r="E46" s="131">
        <f>SUM(E48:E49)</f>
        <v>11.5</v>
      </c>
      <c r="F46" s="131">
        <f>SUM(F48:F49)</f>
        <v>7.9</v>
      </c>
      <c r="G46" s="131">
        <f>SUM(G48:G49)</f>
        <v>0</v>
      </c>
      <c r="H46" s="74">
        <f>SUM(H48:H49)</f>
        <v>0</v>
      </c>
      <c r="I46" s="74">
        <f t="shared" ref="I46:J46" si="8">SUM(I48:I49)</f>
        <v>0</v>
      </c>
      <c r="J46" s="74">
        <f t="shared" si="8"/>
        <v>0</v>
      </c>
      <c r="K46" s="74">
        <f>SUM(K48:K49)</f>
        <v>0</v>
      </c>
      <c r="L46" s="29">
        <f>SUM(L48:L49)</f>
        <v>11.5</v>
      </c>
      <c r="M46" s="29">
        <f>SUM(M48:M49)</f>
        <v>11.5</v>
      </c>
      <c r="N46" s="29">
        <f>SUM(N48:N49)</f>
        <v>7.9</v>
      </c>
      <c r="O46" s="29">
        <f>SUM(O48:O49)</f>
        <v>0</v>
      </c>
    </row>
    <row r="47" spans="1:18" ht="15" customHeight="1" x14ac:dyDescent="0.25">
      <c r="A47" s="128"/>
      <c r="B47" s="129" t="s">
        <v>194</v>
      </c>
      <c r="C47" s="130"/>
      <c r="D47" s="131">
        <f>E47+G47</f>
        <v>0</v>
      </c>
      <c r="E47" s="131"/>
      <c r="F47" s="131"/>
      <c r="G47" s="131"/>
      <c r="H47" s="74">
        <f>I47+K47</f>
        <v>0</v>
      </c>
      <c r="I47" s="74"/>
      <c r="J47" s="74"/>
      <c r="K47" s="74"/>
      <c r="L47" s="29">
        <f>M47+O47</f>
        <v>0</v>
      </c>
      <c r="M47" s="29"/>
      <c r="N47" s="29"/>
      <c r="O47" s="29"/>
    </row>
    <row r="48" spans="1:18" ht="15" customHeight="1" x14ac:dyDescent="0.25">
      <c r="A48" s="128"/>
      <c r="B48" s="132" t="s">
        <v>212</v>
      </c>
      <c r="C48" s="7" t="s">
        <v>25</v>
      </c>
      <c r="D48" s="8">
        <f>E48+G48</f>
        <v>10.9</v>
      </c>
      <c r="E48" s="8">
        <v>10.9</v>
      </c>
      <c r="F48" s="8">
        <v>7.5</v>
      </c>
      <c r="G48" s="8"/>
      <c r="H48" s="9">
        <f>I48+K48</f>
        <v>0</v>
      </c>
      <c r="I48" s="9"/>
      <c r="J48" s="9"/>
      <c r="K48" s="9"/>
      <c r="L48" s="11">
        <f>M48+O48</f>
        <v>10.9</v>
      </c>
      <c r="M48" s="11">
        <f>E48+I48</f>
        <v>10.9</v>
      </c>
      <c r="N48" s="11">
        <f>F48+J48</f>
        <v>7.5</v>
      </c>
      <c r="O48" s="11">
        <f>G48+K48</f>
        <v>0</v>
      </c>
    </row>
    <row r="49" spans="1:15" ht="39" x14ac:dyDescent="0.25">
      <c r="A49" s="135"/>
      <c r="B49" s="136" t="s">
        <v>215</v>
      </c>
      <c r="C49" s="30" t="s">
        <v>25</v>
      </c>
      <c r="D49" s="16">
        <f>E49+G49</f>
        <v>0.6</v>
      </c>
      <c r="E49" s="16">
        <v>0.6</v>
      </c>
      <c r="F49" s="16">
        <v>0.4</v>
      </c>
      <c r="G49" s="16"/>
      <c r="H49" s="10">
        <f>I49+K49</f>
        <v>0</v>
      </c>
      <c r="I49" s="10"/>
      <c r="J49" s="10"/>
      <c r="K49" s="10"/>
      <c r="L49" s="12">
        <f>M49+O49</f>
        <v>0.6</v>
      </c>
      <c r="M49" s="12">
        <f>E49+H49</f>
        <v>0.6</v>
      </c>
      <c r="N49" s="12">
        <f>F49+I49</f>
        <v>0.4</v>
      </c>
      <c r="O49" s="12">
        <f>G49+J49</f>
        <v>0</v>
      </c>
    </row>
    <row r="50" spans="1:15" ht="15" customHeight="1" x14ac:dyDescent="0.25">
      <c r="A50" s="124" t="s">
        <v>75</v>
      </c>
      <c r="B50" s="29" t="s">
        <v>12</v>
      </c>
      <c r="C50" s="134"/>
      <c r="D50" s="131">
        <f>SUM(D52:D53)</f>
        <v>7.8</v>
      </c>
      <c r="E50" s="131">
        <f>SUM(E52:E53)</f>
        <v>7.8</v>
      </c>
      <c r="F50" s="131">
        <f>SUM(F52:F53)</f>
        <v>5.4</v>
      </c>
      <c r="G50" s="131">
        <f>SUM(G52:G53)</f>
        <v>0</v>
      </c>
      <c r="H50" s="74">
        <f>SUM(H52:H53)</f>
        <v>0</v>
      </c>
      <c r="I50" s="74">
        <f t="shared" ref="I50:K50" si="9">SUM(I52:I53)</f>
        <v>0</v>
      </c>
      <c r="J50" s="74">
        <f t="shared" si="9"/>
        <v>0</v>
      </c>
      <c r="K50" s="74">
        <f t="shared" si="9"/>
        <v>0</v>
      </c>
      <c r="L50" s="29">
        <f>SUM(L52:L53)</f>
        <v>7.8</v>
      </c>
      <c r="M50" s="29">
        <f>SUM(M52:M53)</f>
        <v>7.8</v>
      </c>
      <c r="N50" s="29">
        <f>SUM(N52:N53)</f>
        <v>5.4</v>
      </c>
      <c r="O50" s="29">
        <f>SUM(O52:O53)</f>
        <v>0</v>
      </c>
    </row>
    <row r="51" spans="1:15" ht="15" customHeight="1" x14ac:dyDescent="0.25">
      <c r="A51" s="128"/>
      <c r="B51" s="129" t="s">
        <v>194</v>
      </c>
      <c r="C51" s="130"/>
      <c r="D51" s="131">
        <f>E51+G51</f>
        <v>0</v>
      </c>
      <c r="E51" s="131"/>
      <c r="F51" s="131"/>
      <c r="G51" s="131"/>
      <c r="H51" s="74">
        <f>I51+K51</f>
        <v>0</v>
      </c>
      <c r="I51" s="74"/>
      <c r="J51" s="74"/>
      <c r="K51" s="74"/>
      <c r="L51" s="29">
        <f>M51+O51</f>
        <v>0</v>
      </c>
      <c r="M51" s="29"/>
      <c r="N51" s="29"/>
      <c r="O51" s="29"/>
    </row>
    <row r="52" spans="1:15" ht="15" customHeight="1" x14ac:dyDescent="0.25">
      <c r="A52" s="128"/>
      <c r="B52" s="132" t="s">
        <v>212</v>
      </c>
      <c r="C52" s="7" t="s">
        <v>25</v>
      </c>
      <c r="D52" s="8">
        <f>E52+G52</f>
        <v>7.3</v>
      </c>
      <c r="E52" s="8">
        <v>7.3</v>
      </c>
      <c r="F52" s="8">
        <v>5</v>
      </c>
      <c r="G52" s="8"/>
      <c r="H52" s="9">
        <f>I52+K52</f>
        <v>0</v>
      </c>
      <c r="I52" s="9"/>
      <c r="J52" s="9"/>
      <c r="K52" s="9"/>
      <c r="L52" s="11">
        <f>M52+O52</f>
        <v>7.3</v>
      </c>
      <c r="M52" s="11">
        <f t="shared" ref="M52:O53" si="10">E52+I52</f>
        <v>7.3</v>
      </c>
      <c r="N52" s="11">
        <f t="shared" si="10"/>
        <v>5</v>
      </c>
      <c r="O52" s="11">
        <f t="shared" si="10"/>
        <v>0</v>
      </c>
    </row>
    <row r="53" spans="1:15" ht="39" x14ac:dyDescent="0.25">
      <c r="A53" s="128"/>
      <c r="B53" s="133" t="s">
        <v>215</v>
      </c>
      <c r="C53" s="30" t="s">
        <v>25</v>
      </c>
      <c r="D53" s="16">
        <f>E53+G53</f>
        <v>0.5</v>
      </c>
      <c r="E53" s="16">
        <v>0.5</v>
      </c>
      <c r="F53" s="16">
        <v>0.4</v>
      </c>
      <c r="G53" s="16"/>
      <c r="H53" s="10">
        <f>I53+K53</f>
        <v>0</v>
      </c>
      <c r="I53" s="10"/>
      <c r="J53" s="10"/>
      <c r="K53" s="10"/>
      <c r="L53" s="11">
        <f>M53+O53</f>
        <v>0.5</v>
      </c>
      <c r="M53" s="11">
        <f t="shared" si="10"/>
        <v>0.5</v>
      </c>
      <c r="N53" s="11">
        <f t="shared" si="10"/>
        <v>0.4</v>
      </c>
      <c r="O53" s="11">
        <f t="shared" si="10"/>
        <v>0</v>
      </c>
    </row>
    <row r="54" spans="1:15" ht="15" customHeight="1" x14ac:dyDescent="0.25">
      <c r="A54" s="124" t="s">
        <v>76</v>
      </c>
      <c r="B54" s="29" t="s">
        <v>13</v>
      </c>
      <c r="C54" s="134"/>
      <c r="D54" s="131">
        <f>SUM(D56:D57)</f>
        <v>10.7</v>
      </c>
      <c r="E54" s="131">
        <f>SUM(E56:E57)</f>
        <v>10.7</v>
      </c>
      <c r="F54" s="131">
        <f>SUM(F56:F57)</f>
        <v>7.5</v>
      </c>
      <c r="G54" s="131">
        <f>SUM(G56:G57)</f>
        <v>0</v>
      </c>
      <c r="H54" s="74">
        <f>SUM(H56:H57)</f>
        <v>0</v>
      </c>
      <c r="I54" s="74">
        <f t="shared" ref="I54:K54" si="11">SUM(I56:I57)</f>
        <v>0</v>
      </c>
      <c r="J54" s="74">
        <f t="shared" si="11"/>
        <v>0</v>
      </c>
      <c r="K54" s="74">
        <f t="shared" si="11"/>
        <v>0</v>
      </c>
      <c r="L54" s="29">
        <f>SUM(L56:L57)</f>
        <v>10.7</v>
      </c>
      <c r="M54" s="29">
        <f>SUM(M56:M57)</f>
        <v>10.7</v>
      </c>
      <c r="N54" s="29">
        <f>SUM(N56:N57)</f>
        <v>7.5</v>
      </c>
      <c r="O54" s="29">
        <f>SUM(O56:O57)</f>
        <v>0</v>
      </c>
    </row>
    <row r="55" spans="1:15" ht="15" customHeight="1" x14ac:dyDescent="0.25">
      <c r="A55" s="128"/>
      <c r="B55" s="129" t="s">
        <v>194</v>
      </c>
      <c r="C55" s="130"/>
      <c r="D55" s="131">
        <f>E55+G55</f>
        <v>0</v>
      </c>
      <c r="E55" s="131"/>
      <c r="F55" s="131"/>
      <c r="G55" s="131"/>
      <c r="H55" s="74">
        <f>I55+K55</f>
        <v>0</v>
      </c>
      <c r="I55" s="74"/>
      <c r="J55" s="74"/>
      <c r="K55" s="74"/>
      <c r="L55" s="29">
        <f>M55+O55</f>
        <v>0</v>
      </c>
      <c r="M55" s="29"/>
      <c r="N55" s="29"/>
      <c r="O55" s="29"/>
    </row>
    <row r="56" spans="1:15" ht="15" customHeight="1" x14ac:dyDescent="0.25">
      <c r="A56" s="128"/>
      <c r="B56" s="132" t="s">
        <v>212</v>
      </c>
      <c r="C56" s="7" t="s">
        <v>25</v>
      </c>
      <c r="D56" s="8">
        <f>E56+G56</f>
        <v>10.1</v>
      </c>
      <c r="E56" s="8">
        <v>10.1</v>
      </c>
      <c r="F56" s="8">
        <v>7.1</v>
      </c>
      <c r="G56" s="8"/>
      <c r="H56" s="9">
        <f>I56+K56</f>
        <v>0</v>
      </c>
      <c r="I56" s="9"/>
      <c r="J56" s="9"/>
      <c r="K56" s="9"/>
      <c r="L56" s="11">
        <f>M56+O56</f>
        <v>10.1</v>
      </c>
      <c r="M56" s="11">
        <f>E56+I56</f>
        <v>10.1</v>
      </c>
      <c r="N56" s="11">
        <f>F56+J56</f>
        <v>7.1</v>
      </c>
      <c r="O56" s="11">
        <f>G56+K56</f>
        <v>0</v>
      </c>
    </row>
    <row r="57" spans="1:15" ht="39" x14ac:dyDescent="0.25">
      <c r="A57" s="128"/>
      <c r="B57" s="133" t="s">
        <v>215</v>
      </c>
      <c r="C57" s="30" t="s">
        <v>25</v>
      </c>
      <c r="D57" s="16">
        <f>E57+G57</f>
        <v>0.6</v>
      </c>
      <c r="E57" s="16">
        <v>0.6</v>
      </c>
      <c r="F57" s="16">
        <v>0.4</v>
      </c>
      <c r="G57" s="16"/>
      <c r="H57" s="10">
        <f>I57+K57</f>
        <v>0</v>
      </c>
      <c r="I57" s="10"/>
      <c r="J57" s="10"/>
      <c r="K57" s="10"/>
      <c r="L57" s="12">
        <f>M57+O57</f>
        <v>0.6</v>
      </c>
      <c r="M57" s="12">
        <f>E57+H57</f>
        <v>0.6</v>
      </c>
      <c r="N57" s="12">
        <f>F57+I57</f>
        <v>0.4</v>
      </c>
      <c r="O57" s="12">
        <f>G57+J57</f>
        <v>0</v>
      </c>
    </row>
    <row r="58" spans="1:15" ht="15" customHeight="1" x14ac:dyDescent="0.25">
      <c r="A58" s="124" t="s">
        <v>77</v>
      </c>
      <c r="B58" s="29" t="s">
        <v>14</v>
      </c>
      <c r="C58" s="134"/>
      <c r="D58" s="131">
        <f>SUM(D60:D61)</f>
        <v>8.6999999999999993</v>
      </c>
      <c r="E58" s="131">
        <f>SUM(E60:E61)</f>
        <v>8.6999999999999993</v>
      </c>
      <c r="F58" s="131">
        <f>SUM(F60:F61)</f>
        <v>5.9</v>
      </c>
      <c r="G58" s="131">
        <f>SUM(G60:G61)</f>
        <v>0</v>
      </c>
      <c r="H58" s="74">
        <f>SUM(H60:H61)</f>
        <v>0</v>
      </c>
      <c r="I58" s="74">
        <f t="shared" ref="I58:K58" si="12">SUM(I60:I61)</f>
        <v>0</v>
      </c>
      <c r="J58" s="74">
        <f t="shared" si="12"/>
        <v>0</v>
      </c>
      <c r="K58" s="74">
        <f t="shared" si="12"/>
        <v>0</v>
      </c>
      <c r="L58" s="29">
        <f>SUM(L60:L61)</f>
        <v>8.6999999999999993</v>
      </c>
      <c r="M58" s="29">
        <f>SUM(M60:M61)</f>
        <v>8.6999999999999993</v>
      </c>
      <c r="N58" s="29">
        <f>SUM(N60:N61)</f>
        <v>5.9</v>
      </c>
      <c r="O58" s="29">
        <f>SUM(O60:O61)</f>
        <v>0</v>
      </c>
    </row>
    <row r="59" spans="1:15" ht="15" customHeight="1" x14ac:dyDescent="0.25">
      <c r="A59" s="128"/>
      <c r="B59" s="129" t="s">
        <v>194</v>
      </c>
      <c r="C59" s="130"/>
      <c r="D59" s="131">
        <f>E59+G59</f>
        <v>0</v>
      </c>
      <c r="E59" s="131"/>
      <c r="F59" s="131"/>
      <c r="G59" s="131"/>
      <c r="H59" s="74">
        <f>I59+K59</f>
        <v>0</v>
      </c>
      <c r="I59" s="74"/>
      <c r="J59" s="74"/>
      <c r="K59" s="74"/>
      <c r="L59" s="29">
        <f>M59+O59</f>
        <v>0</v>
      </c>
      <c r="M59" s="29"/>
      <c r="N59" s="29"/>
      <c r="O59" s="29"/>
    </row>
    <row r="60" spans="1:15" ht="15" customHeight="1" x14ac:dyDescent="0.25">
      <c r="A60" s="128"/>
      <c r="B60" s="132" t="s">
        <v>212</v>
      </c>
      <c r="C60" s="7" t="s">
        <v>25</v>
      </c>
      <c r="D60" s="8">
        <f>E60+G60</f>
        <v>8.1999999999999993</v>
      </c>
      <c r="E60" s="8">
        <v>8.1999999999999993</v>
      </c>
      <c r="F60" s="8">
        <v>5.5</v>
      </c>
      <c r="G60" s="8"/>
      <c r="H60" s="9">
        <f>I60+K60</f>
        <v>0</v>
      </c>
      <c r="I60" s="9"/>
      <c r="J60" s="9"/>
      <c r="K60" s="9"/>
      <c r="L60" s="11">
        <f>M60+O60</f>
        <v>8.1999999999999993</v>
      </c>
      <c r="M60" s="11">
        <f t="shared" ref="M60:O61" si="13">E60+I60</f>
        <v>8.1999999999999993</v>
      </c>
      <c r="N60" s="11">
        <f t="shared" si="13"/>
        <v>5.5</v>
      </c>
      <c r="O60" s="11">
        <f t="shared" si="13"/>
        <v>0</v>
      </c>
    </row>
    <row r="61" spans="1:15" ht="39" x14ac:dyDescent="0.25">
      <c r="A61" s="128"/>
      <c r="B61" s="133" t="s">
        <v>215</v>
      </c>
      <c r="C61" s="30" t="s">
        <v>25</v>
      </c>
      <c r="D61" s="16">
        <f>E61+G61</f>
        <v>0.5</v>
      </c>
      <c r="E61" s="16">
        <v>0.5</v>
      </c>
      <c r="F61" s="16">
        <v>0.4</v>
      </c>
      <c r="G61" s="16"/>
      <c r="H61" s="10">
        <f>I61+K61</f>
        <v>0</v>
      </c>
      <c r="I61" s="10"/>
      <c r="J61" s="10"/>
      <c r="K61" s="10"/>
      <c r="L61" s="12">
        <f>M61+O61</f>
        <v>0.5</v>
      </c>
      <c r="M61" s="11">
        <f t="shared" si="13"/>
        <v>0.5</v>
      </c>
      <c r="N61" s="11">
        <f t="shared" si="13"/>
        <v>0.4</v>
      </c>
      <c r="O61" s="11">
        <f t="shared" si="13"/>
        <v>0</v>
      </c>
    </row>
    <row r="62" spans="1:15" ht="15" customHeight="1" x14ac:dyDescent="0.25">
      <c r="A62" s="124" t="s">
        <v>78</v>
      </c>
      <c r="B62" s="29" t="s">
        <v>15</v>
      </c>
      <c r="C62" s="134"/>
      <c r="D62" s="131">
        <f>SUM(D64:D65)</f>
        <v>11.2</v>
      </c>
      <c r="E62" s="131">
        <f>SUM(E64:E65)</f>
        <v>11.2</v>
      </c>
      <c r="F62" s="131">
        <f>SUM(F64:F65)</f>
        <v>8</v>
      </c>
      <c r="G62" s="131">
        <f>SUM(G64:G65)</f>
        <v>0</v>
      </c>
      <c r="H62" s="74">
        <f>SUM(H64:H65)</f>
        <v>0</v>
      </c>
      <c r="I62" s="74">
        <f t="shared" ref="I62:K62" si="14">SUM(I64:I65)</f>
        <v>0</v>
      </c>
      <c r="J62" s="74">
        <f t="shared" si="14"/>
        <v>0</v>
      </c>
      <c r="K62" s="74">
        <f t="shared" si="14"/>
        <v>0</v>
      </c>
      <c r="L62" s="29">
        <f>SUM(L64:L65)</f>
        <v>11.2</v>
      </c>
      <c r="M62" s="29">
        <f>SUM(M64:M65)</f>
        <v>11.2</v>
      </c>
      <c r="N62" s="29">
        <f>SUM(N64:N65)</f>
        <v>8</v>
      </c>
      <c r="O62" s="29">
        <f>SUM(O64:O65)</f>
        <v>0</v>
      </c>
    </row>
    <row r="63" spans="1:15" ht="15" customHeight="1" x14ac:dyDescent="0.25">
      <c r="A63" s="128"/>
      <c r="B63" s="129" t="s">
        <v>194</v>
      </c>
      <c r="C63" s="130"/>
      <c r="D63" s="131">
        <f>E63+G63</f>
        <v>0</v>
      </c>
      <c r="E63" s="131"/>
      <c r="F63" s="131"/>
      <c r="G63" s="131"/>
      <c r="H63" s="74">
        <f>I63+K63</f>
        <v>0</v>
      </c>
      <c r="I63" s="74"/>
      <c r="J63" s="74"/>
      <c r="K63" s="74"/>
      <c r="L63" s="29">
        <f>M63+O63</f>
        <v>0</v>
      </c>
      <c r="M63" s="29"/>
      <c r="N63" s="29"/>
      <c r="O63" s="29"/>
    </row>
    <row r="64" spans="1:15" ht="15" customHeight="1" x14ac:dyDescent="0.25">
      <c r="A64" s="128"/>
      <c r="B64" s="132" t="s">
        <v>212</v>
      </c>
      <c r="C64" s="7" t="s">
        <v>25</v>
      </c>
      <c r="D64" s="8">
        <f>E64+G64</f>
        <v>10.7</v>
      </c>
      <c r="E64" s="8">
        <v>10.7</v>
      </c>
      <c r="F64" s="8">
        <v>7.6</v>
      </c>
      <c r="G64" s="8"/>
      <c r="H64" s="9">
        <f>I64+K64</f>
        <v>0</v>
      </c>
      <c r="I64" s="9"/>
      <c r="J64" s="9"/>
      <c r="K64" s="9"/>
      <c r="L64" s="11">
        <f>M64+O64</f>
        <v>10.7</v>
      </c>
      <c r="M64" s="11">
        <f>E64+I64</f>
        <v>10.7</v>
      </c>
      <c r="N64" s="11">
        <f>F64+J64</f>
        <v>7.6</v>
      </c>
      <c r="O64" s="11">
        <f>G64+K64</f>
        <v>0</v>
      </c>
    </row>
    <row r="65" spans="1:15" ht="39" x14ac:dyDescent="0.25">
      <c r="A65" s="135"/>
      <c r="B65" s="133" t="s">
        <v>215</v>
      </c>
      <c r="C65" s="30" t="s">
        <v>25</v>
      </c>
      <c r="D65" s="16">
        <f>E65+G65</f>
        <v>0.5</v>
      </c>
      <c r="E65" s="16">
        <v>0.5</v>
      </c>
      <c r="F65" s="16">
        <v>0.4</v>
      </c>
      <c r="G65" s="16"/>
      <c r="H65" s="10">
        <f>I65+K65</f>
        <v>0</v>
      </c>
      <c r="I65" s="10"/>
      <c r="J65" s="10"/>
      <c r="K65" s="10"/>
      <c r="L65" s="12">
        <f>M65+O65</f>
        <v>0.5</v>
      </c>
      <c r="M65" s="12">
        <f>E65+H65</f>
        <v>0.5</v>
      </c>
      <c r="N65" s="12">
        <f>F65+I65</f>
        <v>0.4</v>
      </c>
      <c r="O65" s="12">
        <f>G65+J65</f>
        <v>0</v>
      </c>
    </row>
    <row r="66" spans="1:15" ht="15" customHeight="1" x14ac:dyDescent="0.25">
      <c r="A66" s="124" t="s">
        <v>79</v>
      </c>
      <c r="B66" s="29" t="s">
        <v>16</v>
      </c>
      <c r="C66" s="134"/>
      <c r="D66" s="131">
        <f>SUM(D68:D69)</f>
        <v>12.9</v>
      </c>
      <c r="E66" s="131">
        <f>SUM(E68:E69)</f>
        <v>12.9</v>
      </c>
      <c r="F66" s="131">
        <f>SUM(F68:F69)</f>
        <v>8.4</v>
      </c>
      <c r="G66" s="131">
        <f>SUM(G68:G69)</f>
        <v>0</v>
      </c>
      <c r="H66" s="74">
        <f>SUM(H68:H69)</f>
        <v>0</v>
      </c>
      <c r="I66" s="74">
        <f t="shared" ref="I66:J66" si="15">SUM(I68:I69)</f>
        <v>0</v>
      </c>
      <c r="J66" s="74">
        <f t="shared" si="15"/>
        <v>0</v>
      </c>
      <c r="K66" s="74">
        <f>SUM(K68:K69)</f>
        <v>0</v>
      </c>
      <c r="L66" s="29">
        <f>SUM(L68:L69)</f>
        <v>12.9</v>
      </c>
      <c r="M66" s="29">
        <f>SUM(M68:M69)</f>
        <v>12.9</v>
      </c>
      <c r="N66" s="29">
        <f>SUM(N68:N69)</f>
        <v>8.4</v>
      </c>
      <c r="O66" s="29">
        <f>SUM(O68:O69)</f>
        <v>0</v>
      </c>
    </row>
    <row r="67" spans="1:15" ht="15" customHeight="1" x14ac:dyDescent="0.25">
      <c r="A67" s="128"/>
      <c r="B67" s="129" t="s">
        <v>194</v>
      </c>
      <c r="C67" s="130"/>
      <c r="D67" s="131">
        <f>E67+G67</f>
        <v>0</v>
      </c>
      <c r="E67" s="131"/>
      <c r="F67" s="131"/>
      <c r="G67" s="131"/>
      <c r="H67" s="74">
        <f>I67+K67</f>
        <v>0</v>
      </c>
      <c r="I67" s="74"/>
      <c r="J67" s="74"/>
      <c r="K67" s="74"/>
      <c r="L67" s="29">
        <f>M67+O67</f>
        <v>0</v>
      </c>
      <c r="M67" s="29"/>
      <c r="N67" s="29"/>
      <c r="O67" s="29"/>
    </row>
    <row r="68" spans="1:15" ht="15" customHeight="1" x14ac:dyDescent="0.25">
      <c r="A68" s="128"/>
      <c r="B68" s="132" t="s">
        <v>212</v>
      </c>
      <c r="C68" s="7" t="s">
        <v>25</v>
      </c>
      <c r="D68" s="8">
        <f>E68+G68</f>
        <v>11.9</v>
      </c>
      <c r="E68" s="8">
        <v>11.9</v>
      </c>
      <c r="F68" s="8">
        <v>7.6</v>
      </c>
      <c r="G68" s="8"/>
      <c r="H68" s="9">
        <f>I68+K68</f>
        <v>0</v>
      </c>
      <c r="I68" s="9"/>
      <c r="J68" s="9"/>
      <c r="K68" s="9"/>
      <c r="L68" s="11">
        <f>M68+O68</f>
        <v>11.9</v>
      </c>
      <c r="M68" s="11">
        <f>E68+I68</f>
        <v>11.9</v>
      </c>
      <c r="N68" s="11">
        <f>F68+J68</f>
        <v>7.6</v>
      </c>
      <c r="O68" s="11">
        <f>G68+K68</f>
        <v>0</v>
      </c>
    </row>
    <row r="69" spans="1:15" ht="39" x14ac:dyDescent="0.25">
      <c r="A69" s="128"/>
      <c r="B69" s="133" t="s">
        <v>215</v>
      </c>
      <c r="C69" s="30" t="s">
        <v>25</v>
      </c>
      <c r="D69" s="16">
        <f>E69+G69</f>
        <v>1</v>
      </c>
      <c r="E69" s="16">
        <v>1</v>
      </c>
      <c r="F69" s="16">
        <v>0.8</v>
      </c>
      <c r="G69" s="16"/>
      <c r="H69" s="10">
        <f>I69+K69</f>
        <v>0</v>
      </c>
      <c r="I69" s="10"/>
      <c r="J69" s="10"/>
      <c r="K69" s="10"/>
      <c r="L69" s="12">
        <f>M69+O69</f>
        <v>1</v>
      </c>
      <c r="M69" s="12">
        <f>E69+H69</f>
        <v>1</v>
      </c>
      <c r="N69" s="12">
        <f>F69+I69</f>
        <v>0.8</v>
      </c>
      <c r="O69" s="12">
        <f>G69+J69</f>
        <v>0</v>
      </c>
    </row>
    <row r="70" spans="1:15" ht="15" customHeight="1" x14ac:dyDescent="0.25">
      <c r="A70" s="124" t="s">
        <v>80</v>
      </c>
      <c r="B70" s="29" t="s">
        <v>17</v>
      </c>
      <c r="C70" s="134"/>
      <c r="D70" s="131">
        <f>SUM(D72:D73)</f>
        <v>9.4</v>
      </c>
      <c r="E70" s="131">
        <f>SUM(E72:E73)</f>
        <v>9.4</v>
      </c>
      <c r="F70" s="131">
        <f>SUM(F72:F73)</f>
        <v>6.7</v>
      </c>
      <c r="G70" s="131">
        <f>SUM(G72:G73)</f>
        <v>0</v>
      </c>
      <c r="H70" s="74">
        <f>SUM(H72:H73)</f>
        <v>0</v>
      </c>
      <c r="I70" s="74">
        <f t="shared" ref="I70:J70" si="16">SUM(I72:I73)</f>
        <v>0</v>
      </c>
      <c r="J70" s="74">
        <f t="shared" si="16"/>
        <v>0</v>
      </c>
      <c r="K70" s="74">
        <f>SUM(K72:K73)</f>
        <v>0</v>
      </c>
      <c r="L70" s="29">
        <f>SUM(L72:L73)</f>
        <v>9.4</v>
      </c>
      <c r="M70" s="29">
        <f>SUM(M72:M73)</f>
        <v>9.4</v>
      </c>
      <c r="N70" s="29">
        <f>SUM(N72:N73)</f>
        <v>6.7</v>
      </c>
      <c r="O70" s="29">
        <f>SUM(O72:O73)</f>
        <v>0</v>
      </c>
    </row>
    <row r="71" spans="1:15" ht="15" customHeight="1" x14ac:dyDescent="0.25">
      <c r="A71" s="128"/>
      <c r="B71" s="129" t="s">
        <v>194</v>
      </c>
      <c r="C71" s="130"/>
      <c r="D71" s="131">
        <f>E71+G71</f>
        <v>0</v>
      </c>
      <c r="E71" s="131"/>
      <c r="F71" s="131"/>
      <c r="G71" s="131"/>
      <c r="H71" s="74">
        <f>I71+K71</f>
        <v>0</v>
      </c>
      <c r="I71" s="74"/>
      <c r="J71" s="74"/>
      <c r="K71" s="74"/>
      <c r="L71" s="29">
        <f>M71+O71</f>
        <v>0</v>
      </c>
      <c r="M71" s="29"/>
      <c r="N71" s="29"/>
      <c r="O71" s="29"/>
    </row>
    <row r="72" spans="1:15" ht="15" customHeight="1" x14ac:dyDescent="0.25">
      <c r="A72" s="128"/>
      <c r="B72" s="132" t="s">
        <v>212</v>
      </c>
      <c r="C72" s="7" t="s">
        <v>25</v>
      </c>
      <c r="D72" s="8">
        <f>E72+G72</f>
        <v>8.9</v>
      </c>
      <c r="E72" s="8">
        <v>8.9</v>
      </c>
      <c r="F72" s="8">
        <v>6.3</v>
      </c>
      <c r="G72" s="8"/>
      <c r="H72" s="9">
        <f>I72+K72</f>
        <v>0</v>
      </c>
      <c r="I72" s="9"/>
      <c r="J72" s="9"/>
      <c r="K72" s="9"/>
      <c r="L72" s="11">
        <f>M72+O72</f>
        <v>8.9</v>
      </c>
      <c r="M72" s="11">
        <f>E72+I72</f>
        <v>8.9</v>
      </c>
      <c r="N72" s="11">
        <f>F72+J72</f>
        <v>6.3</v>
      </c>
      <c r="O72" s="11">
        <f>G72+K72</f>
        <v>0</v>
      </c>
    </row>
    <row r="73" spans="1:15" ht="39" x14ac:dyDescent="0.25">
      <c r="A73" s="128"/>
      <c r="B73" s="133" t="s">
        <v>215</v>
      </c>
      <c r="C73" s="30" t="s">
        <v>25</v>
      </c>
      <c r="D73" s="16">
        <f>E73+G73</f>
        <v>0.5</v>
      </c>
      <c r="E73" s="16">
        <v>0.5</v>
      </c>
      <c r="F73" s="16">
        <v>0.4</v>
      </c>
      <c r="G73" s="16"/>
      <c r="H73" s="10">
        <f>I73+K73</f>
        <v>0</v>
      </c>
      <c r="I73" s="10"/>
      <c r="J73" s="10"/>
      <c r="K73" s="10"/>
      <c r="L73" s="12">
        <f>M73+O73</f>
        <v>0.5</v>
      </c>
      <c r="M73" s="12">
        <f>E73+H73</f>
        <v>0.5</v>
      </c>
      <c r="N73" s="12">
        <f>F73+I73</f>
        <v>0.4</v>
      </c>
      <c r="O73" s="12">
        <f>G73+J73</f>
        <v>0</v>
      </c>
    </row>
    <row r="74" spans="1:15" ht="15" customHeight="1" x14ac:dyDescent="0.25">
      <c r="A74" s="124" t="s">
        <v>81</v>
      </c>
      <c r="B74" s="29" t="s">
        <v>18</v>
      </c>
      <c r="C74" s="134"/>
      <c r="D74" s="131">
        <f>SUM(D76:D77)</f>
        <v>9.5</v>
      </c>
      <c r="E74" s="131">
        <f>SUM(E76:E77)</f>
        <v>9.5</v>
      </c>
      <c r="F74" s="131">
        <f>SUM(F76:F77)</f>
        <v>6.6000000000000005</v>
      </c>
      <c r="G74" s="131">
        <f>SUM(G76:G77)</f>
        <v>0</v>
      </c>
      <c r="H74" s="74">
        <f>SUM(H76:H77)</f>
        <v>0</v>
      </c>
      <c r="I74" s="74">
        <f t="shared" ref="I74:K74" si="17">SUM(I76:I77)</f>
        <v>0</v>
      </c>
      <c r="J74" s="74">
        <f t="shared" si="17"/>
        <v>0</v>
      </c>
      <c r="K74" s="74">
        <f t="shared" si="17"/>
        <v>0</v>
      </c>
      <c r="L74" s="29">
        <f>SUM(L76:L77)</f>
        <v>9.5</v>
      </c>
      <c r="M74" s="29">
        <f>SUM(M76:M77)</f>
        <v>9.5</v>
      </c>
      <c r="N74" s="29">
        <f>SUM(N76:N77)</f>
        <v>6.6000000000000005</v>
      </c>
      <c r="O74" s="29">
        <f>SUM(O76:O77)</f>
        <v>0</v>
      </c>
    </row>
    <row r="75" spans="1:15" ht="15" customHeight="1" x14ac:dyDescent="0.25">
      <c r="A75" s="128"/>
      <c r="B75" s="129" t="s">
        <v>194</v>
      </c>
      <c r="C75" s="130"/>
      <c r="D75" s="131">
        <f>E75+G75</f>
        <v>0</v>
      </c>
      <c r="E75" s="131"/>
      <c r="F75" s="131"/>
      <c r="G75" s="131"/>
      <c r="H75" s="74">
        <f>I75+K75</f>
        <v>0</v>
      </c>
      <c r="I75" s="74"/>
      <c r="J75" s="74"/>
      <c r="K75" s="74"/>
      <c r="L75" s="29">
        <f>M75+O75</f>
        <v>0</v>
      </c>
      <c r="M75" s="29"/>
      <c r="N75" s="29"/>
      <c r="O75" s="29"/>
    </row>
    <row r="76" spans="1:15" ht="15" customHeight="1" x14ac:dyDescent="0.25">
      <c r="A76" s="128"/>
      <c r="B76" s="132" t="s">
        <v>212</v>
      </c>
      <c r="C76" s="7" t="s">
        <v>25</v>
      </c>
      <c r="D76" s="8">
        <f>E76+G76</f>
        <v>9.1999999999999993</v>
      </c>
      <c r="E76" s="8">
        <v>9.1999999999999993</v>
      </c>
      <c r="F76" s="8">
        <v>6.4</v>
      </c>
      <c r="G76" s="8"/>
      <c r="H76" s="9">
        <f>I76+K76</f>
        <v>0</v>
      </c>
      <c r="I76" s="9"/>
      <c r="J76" s="9"/>
      <c r="K76" s="9"/>
      <c r="L76" s="11">
        <f>M76+O76</f>
        <v>9.1999999999999993</v>
      </c>
      <c r="M76" s="11">
        <f>E76+I76</f>
        <v>9.1999999999999993</v>
      </c>
      <c r="N76" s="11">
        <f>F76+J76</f>
        <v>6.4</v>
      </c>
      <c r="O76" s="11">
        <f>G76+K76</f>
        <v>0</v>
      </c>
    </row>
    <row r="77" spans="1:15" ht="39" x14ac:dyDescent="0.25">
      <c r="A77" s="128"/>
      <c r="B77" s="133" t="s">
        <v>215</v>
      </c>
      <c r="C77" s="30" t="s">
        <v>25</v>
      </c>
      <c r="D77" s="16">
        <f>E77+G77</f>
        <v>0.3</v>
      </c>
      <c r="E77" s="16">
        <v>0.3</v>
      </c>
      <c r="F77" s="16">
        <v>0.2</v>
      </c>
      <c r="G77" s="16"/>
      <c r="H77" s="10">
        <f>I77+K77</f>
        <v>0</v>
      </c>
      <c r="I77" s="10"/>
      <c r="J77" s="10"/>
      <c r="K77" s="10"/>
      <c r="L77" s="12">
        <f>M77+O77</f>
        <v>0.3</v>
      </c>
      <c r="M77" s="12">
        <f>E77+H77</f>
        <v>0.3</v>
      </c>
      <c r="N77" s="12">
        <f>F77+I77</f>
        <v>0.2</v>
      </c>
      <c r="O77" s="12">
        <f>G77+J77</f>
        <v>0</v>
      </c>
    </row>
    <row r="78" spans="1:15" ht="15" customHeight="1" x14ac:dyDescent="0.25">
      <c r="A78" s="124" t="s">
        <v>82</v>
      </c>
      <c r="B78" s="29" t="s">
        <v>19</v>
      </c>
      <c r="C78" s="585" t="s">
        <v>25</v>
      </c>
      <c r="D78" s="137">
        <f>E78+G78</f>
        <v>3.1</v>
      </c>
      <c r="E78" s="137">
        <v>3.1</v>
      </c>
      <c r="F78" s="137">
        <v>2.1</v>
      </c>
      <c r="G78" s="137"/>
      <c r="H78" s="138">
        <f>I78+K78</f>
        <v>0</v>
      </c>
      <c r="I78" s="138"/>
      <c r="J78" s="138"/>
      <c r="K78" s="138"/>
      <c r="L78" s="139">
        <f>M78+O78</f>
        <v>3.1</v>
      </c>
      <c r="M78" s="139">
        <f>E78+I78</f>
        <v>3.1</v>
      </c>
      <c r="N78" s="139">
        <f>F78+J78</f>
        <v>2.1</v>
      </c>
      <c r="O78" s="139">
        <f>SUM(O79:O79)</f>
        <v>0</v>
      </c>
    </row>
    <row r="79" spans="1:15" ht="39" x14ac:dyDescent="0.25">
      <c r="A79" s="128"/>
      <c r="B79" s="136" t="s">
        <v>215</v>
      </c>
      <c r="C79" s="586"/>
      <c r="D79" s="140"/>
      <c r="E79" s="140"/>
      <c r="F79" s="140"/>
      <c r="G79" s="140"/>
      <c r="H79" s="141"/>
      <c r="I79" s="141"/>
      <c r="J79" s="141"/>
      <c r="K79" s="141"/>
      <c r="L79" s="142"/>
      <c r="M79" s="142"/>
      <c r="N79" s="142"/>
      <c r="O79" s="142"/>
    </row>
    <row r="80" spans="1:15" ht="15" customHeight="1" x14ac:dyDescent="0.25">
      <c r="A80" s="5" t="s">
        <v>83</v>
      </c>
      <c r="B80" s="75" t="s">
        <v>170</v>
      </c>
      <c r="C80" s="569" t="s">
        <v>21</v>
      </c>
      <c r="D80" s="137">
        <f>E80+G80</f>
        <v>372.8</v>
      </c>
      <c r="E80" s="137">
        <v>372.8</v>
      </c>
      <c r="F80" s="137">
        <v>259.10000000000002</v>
      </c>
      <c r="G80" s="137"/>
      <c r="H80" s="138">
        <f>I80+K80</f>
        <v>7.3</v>
      </c>
      <c r="I80" s="138">
        <v>7.3</v>
      </c>
      <c r="J80" s="138">
        <v>5.6</v>
      </c>
      <c r="K80" s="138">
        <f>SUM(K81:K81)</f>
        <v>0</v>
      </c>
      <c r="L80" s="139">
        <f>M80+O80</f>
        <v>380.1</v>
      </c>
      <c r="M80" s="139">
        <f>E80+I80</f>
        <v>380.1</v>
      </c>
      <c r="N80" s="139">
        <f>F80+J80</f>
        <v>264.70000000000005</v>
      </c>
      <c r="O80" s="139">
        <f>SUM(O81:O81)</f>
        <v>0</v>
      </c>
    </row>
    <row r="81" spans="1:15" ht="15" customHeight="1" x14ac:dyDescent="0.25">
      <c r="A81" s="120"/>
      <c r="B81" s="136" t="s">
        <v>217</v>
      </c>
      <c r="C81" s="570"/>
      <c r="D81" s="140"/>
      <c r="E81" s="140"/>
      <c r="F81" s="140"/>
      <c r="G81" s="140"/>
      <c r="H81" s="141"/>
      <c r="I81" s="141"/>
      <c r="J81" s="141"/>
      <c r="K81" s="141"/>
      <c r="L81" s="142"/>
      <c r="M81" s="142"/>
      <c r="N81" s="142"/>
      <c r="O81" s="142"/>
    </row>
    <row r="82" spans="1:15" ht="15.95" customHeight="1" x14ac:dyDescent="0.25">
      <c r="A82" s="20" t="s">
        <v>84</v>
      </c>
      <c r="B82" s="82" t="s">
        <v>174</v>
      </c>
      <c r="C82" s="22"/>
      <c r="D82" s="23">
        <f>D20+D38+D42+D46+D50+D54+D58+D62+D66+D70+D74+D78+D80</f>
        <v>831</v>
      </c>
      <c r="E82" s="23">
        <f>E20+E38+E42+E46+E50+E54+E58+E62+E66+E70+E74+E78+E80</f>
        <v>831</v>
      </c>
      <c r="F82" s="23">
        <f>F20+F38+F42+F46+F50+F54+F58+F62+F66+F70+F74+F78+F80</f>
        <v>554.20000000000005</v>
      </c>
      <c r="G82" s="23">
        <f t="shared" ref="G82:O82" si="18">G20+G38+G42+G46+G50+G54+G58+G62+G66+G70+G74+G78+G80</f>
        <v>0</v>
      </c>
      <c r="H82" s="24">
        <f t="shared" si="18"/>
        <v>7.3</v>
      </c>
      <c r="I82" s="24">
        <f t="shared" si="18"/>
        <v>7.3</v>
      </c>
      <c r="J82" s="24">
        <f t="shared" si="18"/>
        <v>5.6</v>
      </c>
      <c r="K82" s="24">
        <f t="shared" si="18"/>
        <v>0</v>
      </c>
      <c r="L82" s="21">
        <f t="shared" si="18"/>
        <v>838.3</v>
      </c>
      <c r="M82" s="21">
        <f t="shared" si="18"/>
        <v>838.3</v>
      </c>
      <c r="N82" s="21">
        <f t="shared" si="18"/>
        <v>559.80000000000007</v>
      </c>
      <c r="O82" s="21">
        <f t="shared" si="18"/>
        <v>0</v>
      </c>
    </row>
    <row r="83" spans="1:15" ht="15.95" customHeight="1" x14ac:dyDescent="0.25">
      <c r="A83" s="19" t="s">
        <v>85</v>
      </c>
      <c r="B83" s="516" t="s">
        <v>63</v>
      </c>
      <c r="C83" s="517"/>
      <c r="D83" s="517"/>
      <c r="E83" s="517"/>
      <c r="F83" s="517"/>
      <c r="G83" s="517"/>
      <c r="H83" s="517"/>
      <c r="I83" s="517"/>
      <c r="J83" s="517"/>
      <c r="K83" s="517"/>
      <c r="L83" s="517"/>
      <c r="M83" s="517"/>
      <c r="N83" s="517"/>
      <c r="O83" s="518"/>
    </row>
    <row r="84" spans="1:15" ht="15" customHeight="1" x14ac:dyDescent="0.25">
      <c r="A84" s="587" t="s">
        <v>86</v>
      </c>
      <c r="B84" s="75" t="s">
        <v>70</v>
      </c>
      <c r="C84" s="130"/>
      <c r="D84" s="16">
        <f>SUM(D86:D87)</f>
        <v>164.60000000000002</v>
      </c>
      <c r="E84" s="16">
        <f>SUM(E86:E87)</f>
        <v>164.60000000000002</v>
      </c>
      <c r="F84" s="16">
        <f>SUM(F86:F87)</f>
        <v>94.8</v>
      </c>
      <c r="G84" s="16">
        <f>SUM(G86:G87)</f>
        <v>0</v>
      </c>
      <c r="H84" s="10">
        <f t="shared" ref="H84:O84" si="19">SUM(H86:H87)</f>
        <v>3.1</v>
      </c>
      <c r="I84" s="10">
        <f t="shared" si="19"/>
        <v>3.1</v>
      </c>
      <c r="J84" s="10">
        <f t="shared" si="19"/>
        <v>2.4</v>
      </c>
      <c r="K84" s="10">
        <f t="shared" si="19"/>
        <v>0</v>
      </c>
      <c r="L84" s="75">
        <f t="shared" si="19"/>
        <v>167.7</v>
      </c>
      <c r="M84" s="75">
        <f t="shared" si="19"/>
        <v>167.7</v>
      </c>
      <c r="N84" s="75">
        <f t="shared" si="19"/>
        <v>97.199999999999989</v>
      </c>
      <c r="O84" s="75">
        <f t="shared" si="19"/>
        <v>0</v>
      </c>
    </row>
    <row r="85" spans="1:15" ht="15" customHeight="1" x14ac:dyDescent="0.25">
      <c r="A85" s="588"/>
      <c r="B85" s="129" t="s">
        <v>194</v>
      </c>
      <c r="C85" s="130"/>
      <c r="D85" s="420"/>
      <c r="E85" s="131"/>
      <c r="F85" s="131"/>
      <c r="G85" s="131"/>
      <c r="H85" s="74"/>
      <c r="I85" s="249"/>
      <c r="J85" s="74"/>
      <c r="K85" s="249"/>
      <c r="L85" s="29"/>
      <c r="M85" s="29"/>
      <c r="N85" s="29"/>
      <c r="O85" s="29"/>
    </row>
    <row r="86" spans="1:15" ht="26.25" x14ac:dyDescent="0.25">
      <c r="A86" s="588"/>
      <c r="B86" s="132" t="s">
        <v>216</v>
      </c>
      <c r="C86" s="7" t="s">
        <v>32</v>
      </c>
      <c r="D86" s="417">
        <f>E86+G86</f>
        <v>94.7</v>
      </c>
      <c r="E86" s="8">
        <v>94.7</v>
      </c>
      <c r="F86" s="8">
        <v>58</v>
      </c>
      <c r="G86" s="8"/>
      <c r="H86" s="9">
        <f>I86+K86</f>
        <v>1.8</v>
      </c>
      <c r="I86" s="276">
        <v>1.8</v>
      </c>
      <c r="J86" s="9">
        <v>1.4</v>
      </c>
      <c r="K86" s="285"/>
      <c r="L86" s="12">
        <f>M86+O86</f>
        <v>96.5</v>
      </c>
      <c r="M86" s="292">
        <f>E86+I86</f>
        <v>96.5</v>
      </c>
      <c r="N86" s="292">
        <f>F86+J86</f>
        <v>59.4</v>
      </c>
      <c r="O86" s="64">
        <f>SUM(O87:O87)</f>
        <v>0</v>
      </c>
    </row>
    <row r="87" spans="1:15" ht="26.25" x14ac:dyDescent="0.25">
      <c r="A87" s="589"/>
      <c r="B87" s="136" t="s">
        <v>340</v>
      </c>
      <c r="C87" s="76" t="s">
        <v>32</v>
      </c>
      <c r="D87" s="8">
        <f>E87+G87</f>
        <v>69.900000000000006</v>
      </c>
      <c r="E87" s="8">
        <v>69.900000000000006</v>
      </c>
      <c r="F87" s="8">
        <v>36.799999999999997</v>
      </c>
      <c r="G87" s="8"/>
      <c r="H87" s="9">
        <f>I87+K87</f>
        <v>1.3</v>
      </c>
      <c r="I87" s="9">
        <v>1.3</v>
      </c>
      <c r="J87" s="9">
        <v>1</v>
      </c>
      <c r="K87" s="9"/>
      <c r="L87" s="11">
        <f>M87+O87</f>
        <v>71.2</v>
      </c>
      <c r="M87" s="155">
        <f>E87+I87</f>
        <v>71.2</v>
      </c>
      <c r="N87" s="155">
        <f>F87+J87</f>
        <v>37.799999999999997</v>
      </c>
      <c r="O87" s="11">
        <f>G87</f>
        <v>0</v>
      </c>
    </row>
    <row r="88" spans="1:15" ht="15.75" customHeight="1" x14ac:dyDescent="0.25">
      <c r="A88" s="20" t="s">
        <v>87</v>
      </c>
      <c r="B88" s="144" t="s">
        <v>176</v>
      </c>
      <c r="C88" s="28"/>
      <c r="D88" s="23">
        <f>D84</f>
        <v>164.60000000000002</v>
      </c>
      <c r="E88" s="23">
        <f>E84</f>
        <v>164.60000000000002</v>
      </c>
      <c r="F88" s="23">
        <f>F84</f>
        <v>94.8</v>
      </c>
      <c r="G88" s="23">
        <f>G84</f>
        <v>0</v>
      </c>
      <c r="H88" s="24">
        <f t="shared" ref="H88:O88" si="20">H84</f>
        <v>3.1</v>
      </c>
      <c r="I88" s="24">
        <f t="shared" si="20"/>
        <v>3.1</v>
      </c>
      <c r="J88" s="24">
        <f t="shared" si="20"/>
        <v>2.4</v>
      </c>
      <c r="K88" s="24">
        <f t="shared" si="20"/>
        <v>0</v>
      </c>
      <c r="L88" s="21">
        <f t="shared" si="20"/>
        <v>167.7</v>
      </c>
      <c r="M88" s="21">
        <f t="shared" si="20"/>
        <v>167.7</v>
      </c>
      <c r="N88" s="21">
        <f t="shared" si="20"/>
        <v>97.199999999999989</v>
      </c>
      <c r="O88" s="21">
        <f t="shared" si="20"/>
        <v>0</v>
      </c>
    </row>
    <row r="89" spans="1:15" ht="15.95" customHeight="1" x14ac:dyDescent="0.25">
      <c r="A89" s="19" t="s">
        <v>88</v>
      </c>
      <c r="B89" s="516" t="s">
        <v>181</v>
      </c>
      <c r="C89" s="517"/>
      <c r="D89" s="517"/>
      <c r="E89" s="517"/>
      <c r="F89" s="517"/>
      <c r="G89" s="517"/>
      <c r="H89" s="517"/>
      <c r="I89" s="517"/>
      <c r="J89" s="517"/>
      <c r="K89" s="517"/>
      <c r="L89" s="517"/>
      <c r="M89" s="517"/>
      <c r="N89" s="517"/>
      <c r="O89" s="518"/>
    </row>
    <row r="90" spans="1:15" ht="15" customHeight="1" x14ac:dyDescent="0.25">
      <c r="A90" s="5" t="s">
        <v>89</v>
      </c>
      <c r="B90" s="6" t="s">
        <v>20</v>
      </c>
      <c r="C90" s="591" t="s">
        <v>25</v>
      </c>
      <c r="D90" s="145">
        <f>E90+G90</f>
        <v>198</v>
      </c>
      <c r="E90" s="145">
        <v>193.9</v>
      </c>
      <c r="F90" s="145"/>
      <c r="G90" s="145">
        <v>4.0999999999999996</v>
      </c>
      <c r="H90" s="146">
        <f>I90+K90</f>
        <v>0</v>
      </c>
      <c r="I90" s="146"/>
      <c r="J90" s="146"/>
      <c r="K90" s="146"/>
      <c r="L90" s="147">
        <f>M90+O90</f>
        <v>198</v>
      </c>
      <c r="M90" s="139">
        <f>E90+I90</f>
        <v>193.9</v>
      </c>
      <c r="N90" s="139">
        <f t="shared" ref="N90:O90" si="21">F90+J90</f>
        <v>0</v>
      </c>
      <c r="O90" s="139">
        <f t="shared" si="21"/>
        <v>4.0999999999999996</v>
      </c>
    </row>
    <row r="91" spans="1:15" ht="39" customHeight="1" x14ac:dyDescent="0.25">
      <c r="A91" s="120"/>
      <c r="B91" s="148" t="s">
        <v>219</v>
      </c>
      <c r="C91" s="578"/>
      <c r="D91" s="140"/>
      <c r="E91" s="140"/>
      <c r="F91" s="140"/>
      <c r="G91" s="140"/>
      <c r="H91" s="141"/>
      <c r="I91" s="141"/>
      <c r="J91" s="141"/>
      <c r="K91" s="141"/>
      <c r="L91" s="142"/>
      <c r="M91" s="142"/>
      <c r="N91" s="142"/>
      <c r="O91" s="142"/>
    </row>
    <row r="92" spans="1:15" ht="15" customHeight="1" x14ac:dyDescent="0.25">
      <c r="A92" s="124" t="s">
        <v>90</v>
      </c>
      <c r="B92" s="29" t="s">
        <v>7</v>
      </c>
      <c r="C92" s="577" t="s">
        <v>25</v>
      </c>
      <c r="D92" s="137">
        <f>E92+G92</f>
        <v>10.3</v>
      </c>
      <c r="E92" s="137">
        <v>10.3</v>
      </c>
      <c r="F92" s="137">
        <v>7.7</v>
      </c>
      <c r="G92" s="137"/>
      <c r="H92" s="138">
        <f>I92+K92</f>
        <v>0</v>
      </c>
      <c r="I92" s="138"/>
      <c r="J92" s="138"/>
      <c r="K92" s="138"/>
      <c r="L92" s="139">
        <f>M92+O92</f>
        <v>10.3</v>
      </c>
      <c r="M92" s="139">
        <f>E92+I92</f>
        <v>10.3</v>
      </c>
      <c r="N92" s="139">
        <f>F92+J92</f>
        <v>7.7</v>
      </c>
      <c r="O92" s="139">
        <f>G92+K92</f>
        <v>0</v>
      </c>
    </row>
    <row r="93" spans="1:15" ht="39" x14ac:dyDescent="0.25">
      <c r="A93" s="128"/>
      <c r="B93" s="133" t="s">
        <v>218</v>
      </c>
      <c r="C93" s="578"/>
      <c r="D93" s="140"/>
      <c r="E93" s="140"/>
      <c r="F93" s="140"/>
      <c r="G93" s="140"/>
      <c r="H93" s="141"/>
      <c r="I93" s="141"/>
      <c r="J93" s="141"/>
      <c r="K93" s="141"/>
      <c r="L93" s="142"/>
      <c r="M93" s="142"/>
      <c r="N93" s="142"/>
      <c r="O93" s="142"/>
    </row>
    <row r="94" spans="1:15" ht="15" customHeight="1" x14ac:dyDescent="0.25">
      <c r="A94" s="124" t="s">
        <v>91</v>
      </c>
      <c r="B94" s="29" t="s">
        <v>10</v>
      </c>
      <c r="C94" s="577" t="s">
        <v>25</v>
      </c>
      <c r="D94" s="137">
        <f>E94+G94</f>
        <v>12</v>
      </c>
      <c r="E94" s="137">
        <v>12</v>
      </c>
      <c r="F94" s="137">
        <v>9</v>
      </c>
      <c r="G94" s="137"/>
      <c r="H94" s="138">
        <f>I94+K94</f>
        <v>0</v>
      </c>
      <c r="I94" s="138"/>
      <c r="J94" s="138"/>
      <c r="K94" s="138"/>
      <c r="L94" s="139">
        <f>M94+O94</f>
        <v>12</v>
      </c>
      <c r="M94" s="139">
        <f>E94+I94</f>
        <v>12</v>
      </c>
      <c r="N94" s="139">
        <f>F94+J94</f>
        <v>9</v>
      </c>
      <c r="O94" s="139">
        <f>G94+K94</f>
        <v>0</v>
      </c>
    </row>
    <row r="95" spans="1:15" ht="39" x14ac:dyDescent="0.25">
      <c r="A95" s="128"/>
      <c r="B95" s="133" t="s">
        <v>218</v>
      </c>
      <c r="C95" s="578"/>
      <c r="D95" s="140"/>
      <c r="E95" s="140"/>
      <c r="F95" s="140"/>
      <c r="G95" s="140"/>
      <c r="H95" s="141"/>
      <c r="I95" s="141"/>
      <c r="J95" s="141"/>
      <c r="K95" s="141"/>
      <c r="L95" s="142"/>
      <c r="M95" s="142"/>
      <c r="N95" s="142"/>
      <c r="O95" s="142"/>
    </row>
    <row r="96" spans="1:15" ht="15" customHeight="1" x14ac:dyDescent="0.25">
      <c r="A96" s="124" t="s">
        <v>92</v>
      </c>
      <c r="B96" s="29" t="s">
        <v>11</v>
      </c>
      <c r="C96" s="577" t="s">
        <v>25</v>
      </c>
      <c r="D96" s="137">
        <f>E96+G96</f>
        <v>16</v>
      </c>
      <c r="E96" s="137">
        <v>16</v>
      </c>
      <c r="F96" s="137">
        <v>12</v>
      </c>
      <c r="G96" s="137"/>
      <c r="H96" s="138">
        <f>I96+K96</f>
        <v>1.5</v>
      </c>
      <c r="I96" s="138">
        <v>1.5</v>
      </c>
      <c r="J96" s="138">
        <v>1.1000000000000001</v>
      </c>
      <c r="K96" s="138"/>
      <c r="L96" s="139">
        <f>M96+O96</f>
        <v>17.5</v>
      </c>
      <c r="M96" s="139">
        <f>E96+I96</f>
        <v>17.5</v>
      </c>
      <c r="N96" s="139">
        <f>F96+J96</f>
        <v>13.1</v>
      </c>
      <c r="O96" s="139">
        <f>G96+K96</f>
        <v>0</v>
      </c>
    </row>
    <row r="97" spans="1:15" ht="39" x14ac:dyDescent="0.25">
      <c r="A97" s="128"/>
      <c r="B97" s="133" t="s">
        <v>218</v>
      </c>
      <c r="C97" s="578"/>
      <c r="D97" s="140"/>
      <c r="E97" s="140"/>
      <c r="F97" s="140"/>
      <c r="G97" s="140"/>
      <c r="H97" s="141"/>
      <c r="I97" s="141"/>
      <c r="J97" s="141"/>
      <c r="K97" s="141"/>
      <c r="L97" s="142"/>
      <c r="M97" s="142"/>
      <c r="N97" s="142"/>
      <c r="O97" s="142"/>
    </row>
    <row r="98" spans="1:15" ht="15" customHeight="1" x14ac:dyDescent="0.25">
      <c r="A98" s="124" t="s">
        <v>93</v>
      </c>
      <c r="B98" s="29" t="s">
        <v>12</v>
      </c>
      <c r="C98" s="577" t="s">
        <v>25</v>
      </c>
      <c r="D98" s="137">
        <f>E98+G98</f>
        <v>12</v>
      </c>
      <c r="E98" s="137">
        <v>12</v>
      </c>
      <c r="F98" s="137">
        <v>9</v>
      </c>
      <c r="G98" s="137"/>
      <c r="H98" s="138">
        <f>I98+K98</f>
        <v>0</v>
      </c>
      <c r="I98" s="138"/>
      <c r="J98" s="138"/>
      <c r="K98" s="138"/>
      <c r="L98" s="139">
        <f>M98+O98</f>
        <v>12</v>
      </c>
      <c r="M98" s="139">
        <f>E98+I98</f>
        <v>12</v>
      </c>
      <c r="N98" s="139">
        <f>F98+J98</f>
        <v>9</v>
      </c>
      <c r="O98" s="139">
        <f>G98+K98</f>
        <v>0</v>
      </c>
    </row>
    <row r="99" spans="1:15" ht="39" x14ac:dyDescent="0.25">
      <c r="A99" s="128"/>
      <c r="B99" s="133" t="s">
        <v>218</v>
      </c>
      <c r="C99" s="578"/>
      <c r="D99" s="140"/>
      <c r="E99" s="140"/>
      <c r="F99" s="140"/>
      <c r="G99" s="140"/>
      <c r="H99" s="141"/>
      <c r="I99" s="141"/>
      <c r="J99" s="141"/>
      <c r="K99" s="141"/>
      <c r="L99" s="142"/>
      <c r="M99" s="142"/>
      <c r="N99" s="142"/>
      <c r="O99" s="142"/>
    </row>
    <row r="100" spans="1:15" ht="15" customHeight="1" x14ac:dyDescent="0.25">
      <c r="A100" s="124" t="s">
        <v>94</v>
      </c>
      <c r="B100" s="29" t="s">
        <v>62</v>
      </c>
      <c r="C100" s="577" t="s">
        <v>25</v>
      </c>
      <c r="D100" s="137">
        <f>E100+G100</f>
        <v>16</v>
      </c>
      <c r="E100" s="137">
        <v>16</v>
      </c>
      <c r="F100" s="137">
        <v>12</v>
      </c>
      <c r="G100" s="137"/>
      <c r="H100" s="138">
        <f>I100+K100</f>
        <v>-1.5</v>
      </c>
      <c r="I100" s="138">
        <v>-1.5</v>
      </c>
      <c r="J100" s="138">
        <v>-1.1000000000000001</v>
      </c>
      <c r="K100" s="138"/>
      <c r="L100" s="139">
        <f>M100+O100</f>
        <v>14.5</v>
      </c>
      <c r="M100" s="139">
        <f>E100+I100</f>
        <v>14.5</v>
      </c>
      <c r="N100" s="139">
        <f>F100+J100</f>
        <v>10.9</v>
      </c>
      <c r="O100" s="139">
        <f>G100+K100</f>
        <v>0</v>
      </c>
    </row>
    <row r="101" spans="1:15" ht="39" x14ac:dyDescent="0.25">
      <c r="A101" s="128"/>
      <c r="B101" s="133" t="s">
        <v>218</v>
      </c>
      <c r="C101" s="578"/>
      <c r="D101" s="140"/>
      <c r="E101" s="140"/>
      <c r="F101" s="140"/>
      <c r="G101" s="140"/>
      <c r="H101" s="141"/>
      <c r="I101" s="141"/>
      <c r="J101" s="141"/>
      <c r="K101" s="141"/>
      <c r="L101" s="142"/>
      <c r="M101" s="142"/>
      <c r="N101" s="142"/>
      <c r="O101" s="142"/>
    </row>
    <row r="102" spans="1:15" ht="15" customHeight="1" x14ac:dyDescent="0.25">
      <c r="A102" s="124" t="s">
        <v>95</v>
      </c>
      <c r="B102" s="29" t="s">
        <v>14</v>
      </c>
      <c r="C102" s="577" t="s">
        <v>25</v>
      </c>
      <c r="D102" s="137">
        <f>E102+G102</f>
        <v>13.5</v>
      </c>
      <c r="E102" s="137">
        <v>13.5</v>
      </c>
      <c r="F102" s="137">
        <v>10.199999999999999</v>
      </c>
      <c r="G102" s="137"/>
      <c r="H102" s="138">
        <f>I102+K102</f>
        <v>0</v>
      </c>
      <c r="I102" s="138"/>
      <c r="J102" s="138"/>
      <c r="K102" s="138"/>
      <c r="L102" s="139">
        <f>M102+O102</f>
        <v>13.5</v>
      </c>
      <c r="M102" s="139">
        <f>E102+I102</f>
        <v>13.5</v>
      </c>
      <c r="N102" s="139">
        <f>F102+J102</f>
        <v>10.199999999999999</v>
      </c>
      <c r="O102" s="139">
        <f>G102+K102</f>
        <v>0</v>
      </c>
    </row>
    <row r="103" spans="1:15" ht="39" x14ac:dyDescent="0.25">
      <c r="A103" s="128"/>
      <c r="B103" s="133" t="s">
        <v>218</v>
      </c>
      <c r="C103" s="578"/>
      <c r="D103" s="140"/>
      <c r="E103" s="140"/>
      <c r="F103" s="140"/>
      <c r="G103" s="140"/>
      <c r="H103" s="141"/>
      <c r="I103" s="141"/>
      <c r="J103" s="141"/>
      <c r="K103" s="141"/>
      <c r="L103" s="142"/>
      <c r="M103" s="142"/>
      <c r="N103" s="142"/>
      <c r="O103" s="142"/>
    </row>
    <row r="104" spans="1:15" ht="15" customHeight="1" x14ac:dyDescent="0.25">
      <c r="A104" s="124" t="s">
        <v>96</v>
      </c>
      <c r="B104" s="29" t="s">
        <v>15</v>
      </c>
      <c r="C104" s="577" t="s">
        <v>25</v>
      </c>
      <c r="D104" s="137">
        <f>E104+G104</f>
        <v>13.5</v>
      </c>
      <c r="E104" s="137">
        <v>13.5</v>
      </c>
      <c r="F104" s="137">
        <v>10.199999999999999</v>
      </c>
      <c r="G104" s="137"/>
      <c r="H104" s="138">
        <f>I104+K104</f>
        <v>0</v>
      </c>
      <c r="I104" s="138"/>
      <c r="J104" s="138"/>
      <c r="K104" s="138"/>
      <c r="L104" s="139">
        <f>M104+O104</f>
        <v>13.5</v>
      </c>
      <c r="M104" s="139">
        <f>E104+I104</f>
        <v>13.5</v>
      </c>
      <c r="N104" s="139">
        <f>F104+J104</f>
        <v>10.199999999999999</v>
      </c>
      <c r="O104" s="139">
        <f>G104+K104</f>
        <v>0</v>
      </c>
    </row>
    <row r="105" spans="1:15" ht="39" x14ac:dyDescent="0.25">
      <c r="A105" s="128"/>
      <c r="B105" s="133" t="s">
        <v>218</v>
      </c>
      <c r="C105" s="578"/>
      <c r="D105" s="140"/>
      <c r="E105" s="140"/>
      <c r="F105" s="140"/>
      <c r="G105" s="140"/>
      <c r="H105" s="141"/>
      <c r="I105" s="141"/>
      <c r="J105" s="141"/>
      <c r="K105" s="141"/>
      <c r="L105" s="142"/>
      <c r="M105" s="142"/>
      <c r="N105" s="142"/>
      <c r="O105" s="142"/>
    </row>
    <row r="106" spans="1:15" ht="15" customHeight="1" x14ac:dyDescent="0.25">
      <c r="A106" s="124" t="s">
        <v>97</v>
      </c>
      <c r="B106" s="29" t="s">
        <v>16</v>
      </c>
      <c r="C106" s="577" t="s">
        <v>25</v>
      </c>
      <c r="D106" s="137">
        <f>E106+G106</f>
        <v>26.2</v>
      </c>
      <c r="E106" s="137">
        <v>26.2</v>
      </c>
      <c r="F106" s="137">
        <v>19.7</v>
      </c>
      <c r="G106" s="137"/>
      <c r="H106" s="138">
        <f>I106+K106</f>
        <v>0</v>
      </c>
      <c r="I106" s="138"/>
      <c r="J106" s="138"/>
      <c r="K106" s="138"/>
      <c r="L106" s="139">
        <f>M106+O106</f>
        <v>26.2</v>
      </c>
      <c r="M106" s="139">
        <f>E106+I106</f>
        <v>26.2</v>
      </c>
      <c r="N106" s="139">
        <f>F106+J106</f>
        <v>19.7</v>
      </c>
      <c r="O106" s="139">
        <f>G106+K106</f>
        <v>0</v>
      </c>
    </row>
    <row r="107" spans="1:15" ht="39" x14ac:dyDescent="0.25">
      <c r="A107" s="128"/>
      <c r="B107" s="133" t="s">
        <v>218</v>
      </c>
      <c r="C107" s="578"/>
      <c r="D107" s="140"/>
      <c r="E107" s="140"/>
      <c r="F107" s="140"/>
      <c r="G107" s="140"/>
      <c r="H107" s="141"/>
      <c r="I107" s="141"/>
      <c r="J107" s="141"/>
      <c r="K107" s="141"/>
      <c r="L107" s="142"/>
      <c r="M107" s="142"/>
      <c r="N107" s="142"/>
      <c r="O107" s="142"/>
    </row>
    <row r="108" spans="1:15" ht="15" customHeight="1" x14ac:dyDescent="0.25">
      <c r="A108" s="124" t="s">
        <v>98</v>
      </c>
      <c r="B108" s="29" t="s">
        <v>17</v>
      </c>
      <c r="C108" s="577" t="s">
        <v>25</v>
      </c>
      <c r="D108" s="137">
        <f>E108+G108</f>
        <v>12</v>
      </c>
      <c r="E108" s="137">
        <v>12</v>
      </c>
      <c r="F108" s="137">
        <v>9</v>
      </c>
      <c r="G108" s="137"/>
      <c r="H108" s="138">
        <f>I108+K108</f>
        <v>0</v>
      </c>
      <c r="I108" s="138"/>
      <c r="J108" s="138"/>
      <c r="K108" s="138"/>
      <c r="L108" s="139">
        <f>M108+O108</f>
        <v>12</v>
      </c>
      <c r="M108" s="139">
        <f>E108+I108</f>
        <v>12</v>
      </c>
      <c r="N108" s="139">
        <f>F108+J108</f>
        <v>9</v>
      </c>
      <c r="O108" s="139">
        <f>G108+K108</f>
        <v>0</v>
      </c>
    </row>
    <row r="109" spans="1:15" ht="39" x14ac:dyDescent="0.25">
      <c r="A109" s="128"/>
      <c r="B109" s="133" t="s">
        <v>218</v>
      </c>
      <c r="C109" s="578"/>
      <c r="D109" s="140"/>
      <c r="E109" s="140"/>
      <c r="F109" s="140"/>
      <c r="G109" s="140"/>
      <c r="H109" s="141"/>
      <c r="I109" s="141"/>
      <c r="J109" s="141"/>
      <c r="K109" s="141"/>
      <c r="L109" s="142"/>
      <c r="M109" s="142"/>
      <c r="N109" s="142"/>
      <c r="O109" s="142"/>
    </row>
    <row r="110" spans="1:15" ht="15" customHeight="1" x14ac:dyDescent="0.25">
      <c r="A110" s="124" t="s">
        <v>99</v>
      </c>
      <c r="B110" s="29" t="s">
        <v>18</v>
      </c>
      <c r="C110" s="577" t="s">
        <v>25</v>
      </c>
      <c r="D110" s="137">
        <f>E110+G110</f>
        <v>9</v>
      </c>
      <c r="E110" s="137">
        <v>9</v>
      </c>
      <c r="F110" s="137">
        <v>6.7</v>
      </c>
      <c r="G110" s="137"/>
      <c r="H110" s="138">
        <f>I110+K110</f>
        <v>0</v>
      </c>
      <c r="I110" s="138"/>
      <c r="J110" s="138"/>
      <c r="K110" s="138"/>
      <c r="L110" s="139">
        <f>M110+O110</f>
        <v>9</v>
      </c>
      <c r="M110" s="139">
        <f>E110+I110</f>
        <v>9</v>
      </c>
      <c r="N110" s="139">
        <f>F110+J110</f>
        <v>6.7</v>
      </c>
      <c r="O110" s="139">
        <f>G110+K110</f>
        <v>0</v>
      </c>
    </row>
    <row r="111" spans="1:15" ht="39" x14ac:dyDescent="0.25">
      <c r="A111" s="128"/>
      <c r="B111" s="133" t="s">
        <v>218</v>
      </c>
      <c r="C111" s="578"/>
      <c r="D111" s="140"/>
      <c r="E111" s="140"/>
      <c r="F111" s="140"/>
      <c r="G111" s="140"/>
      <c r="H111" s="141"/>
      <c r="I111" s="141"/>
      <c r="J111" s="141"/>
      <c r="K111" s="141"/>
      <c r="L111" s="142"/>
      <c r="M111" s="142"/>
      <c r="N111" s="142"/>
      <c r="O111" s="142"/>
    </row>
    <row r="112" spans="1:15" ht="15" customHeight="1" x14ac:dyDescent="0.25">
      <c r="A112" s="124" t="s">
        <v>100</v>
      </c>
      <c r="B112" s="29" t="s">
        <v>19</v>
      </c>
      <c r="C112" s="577" t="s">
        <v>25</v>
      </c>
      <c r="D112" s="137">
        <f>E112+G112</f>
        <v>77.7</v>
      </c>
      <c r="E112" s="137">
        <v>77.7</v>
      </c>
      <c r="F112" s="137">
        <v>52</v>
      </c>
      <c r="G112" s="137"/>
      <c r="H112" s="138">
        <f>I112+K112</f>
        <v>0</v>
      </c>
      <c r="I112" s="138"/>
      <c r="J112" s="138"/>
      <c r="K112" s="138"/>
      <c r="L112" s="139">
        <f>M112+O112</f>
        <v>77.7</v>
      </c>
      <c r="M112" s="139">
        <f>E112+I112</f>
        <v>77.7</v>
      </c>
      <c r="N112" s="139">
        <f>F112+J112</f>
        <v>52</v>
      </c>
      <c r="O112" s="139">
        <f>G112+K112</f>
        <v>0</v>
      </c>
    </row>
    <row r="113" spans="1:15" ht="39" x14ac:dyDescent="0.25">
      <c r="A113" s="128"/>
      <c r="B113" s="133" t="s">
        <v>218</v>
      </c>
      <c r="C113" s="578"/>
      <c r="D113" s="140"/>
      <c r="E113" s="140"/>
      <c r="F113" s="140"/>
      <c r="G113" s="140"/>
      <c r="H113" s="141"/>
      <c r="I113" s="141"/>
      <c r="J113" s="141"/>
      <c r="K113" s="141"/>
      <c r="L113" s="142"/>
      <c r="M113" s="142"/>
      <c r="N113" s="142"/>
      <c r="O113" s="142"/>
    </row>
    <row r="114" spans="1:15" ht="15.95" customHeight="1" x14ac:dyDescent="0.25">
      <c r="A114" s="20" t="s">
        <v>101</v>
      </c>
      <c r="B114" s="27" t="s">
        <v>178</v>
      </c>
      <c r="C114" s="25"/>
      <c r="D114" s="23">
        <f>SUM(D90:D113)</f>
        <v>416.2</v>
      </c>
      <c r="E114" s="23">
        <f>SUM(E90:E113)</f>
        <v>412.1</v>
      </c>
      <c r="F114" s="23">
        <f>SUM(F90:F113)</f>
        <v>157.5</v>
      </c>
      <c r="G114" s="23">
        <f>SUM(G90:G113)</f>
        <v>4.0999999999999996</v>
      </c>
      <c r="H114" s="24">
        <f t="shared" ref="H114:O114" si="22">SUM(H90:H113)</f>
        <v>0</v>
      </c>
      <c r="I114" s="24">
        <f t="shared" si="22"/>
        <v>0</v>
      </c>
      <c r="J114" s="24">
        <f t="shared" si="22"/>
        <v>0</v>
      </c>
      <c r="K114" s="24">
        <f t="shared" si="22"/>
        <v>0</v>
      </c>
      <c r="L114" s="21">
        <f t="shared" si="22"/>
        <v>416.2</v>
      </c>
      <c r="M114" s="21">
        <f t="shared" si="22"/>
        <v>412.1</v>
      </c>
      <c r="N114" s="21">
        <f t="shared" si="22"/>
        <v>157.5</v>
      </c>
      <c r="O114" s="21">
        <f t="shared" si="22"/>
        <v>4.0999999999999996</v>
      </c>
    </row>
    <row r="115" spans="1:15" ht="15.95" customHeight="1" x14ac:dyDescent="0.25">
      <c r="A115" s="19" t="s">
        <v>102</v>
      </c>
      <c r="B115" s="516" t="s">
        <v>68</v>
      </c>
      <c r="C115" s="517"/>
      <c r="D115" s="517"/>
      <c r="E115" s="517"/>
      <c r="F115" s="517"/>
      <c r="G115" s="517"/>
      <c r="H115" s="517"/>
      <c r="I115" s="517"/>
      <c r="J115" s="517"/>
      <c r="K115" s="517"/>
      <c r="L115" s="517"/>
      <c r="M115" s="517"/>
      <c r="N115" s="517"/>
      <c r="O115" s="518"/>
    </row>
    <row r="116" spans="1:15" ht="15" customHeight="1" x14ac:dyDescent="0.25">
      <c r="A116" s="573" t="s">
        <v>103</v>
      </c>
      <c r="B116" s="75" t="s">
        <v>20</v>
      </c>
      <c r="C116" s="149"/>
      <c r="D116" s="126">
        <f t="shared" ref="D116:O116" si="23">SUM(D118:D122)</f>
        <v>919</v>
      </c>
      <c r="E116" s="126">
        <f t="shared" si="23"/>
        <v>919</v>
      </c>
      <c r="F116" s="126">
        <f t="shared" si="23"/>
        <v>2.7</v>
      </c>
      <c r="G116" s="126">
        <f t="shared" si="23"/>
        <v>0</v>
      </c>
      <c r="H116" s="127">
        <f t="shared" si="23"/>
        <v>0</v>
      </c>
      <c r="I116" s="127">
        <f t="shared" si="23"/>
        <v>0</v>
      </c>
      <c r="J116" s="127">
        <f t="shared" si="23"/>
        <v>0</v>
      </c>
      <c r="K116" s="127">
        <f t="shared" si="23"/>
        <v>0</v>
      </c>
      <c r="L116" s="75">
        <f t="shared" si="23"/>
        <v>919</v>
      </c>
      <c r="M116" s="75">
        <f t="shared" si="23"/>
        <v>919</v>
      </c>
      <c r="N116" s="75">
        <f t="shared" si="23"/>
        <v>2.7</v>
      </c>
      <c r="O116" s="75">
        <f t="shared" si="23"/>
        <v>0</v>
      </c>
    </row>
    <row r="117" spans="1:15" ht="15" customHeight="1" x14ac:dyDescent="0.25">
      <c r="A117" s="574"/>
      <c r="B117" s="129" t="s">
        <v>194</v>
      </c>
      <c r="C117" s="150"/>
      <c r="D117" s="131"/>
      <c r="E117" s="131"/>
      <c r="F117" s="131"/>
      <c r="G117" s="131"/>
      <c r="H117" s="74"/>
      <c r="I117" s="74"/>
      <c r="J117" s="74"/>
      <c r="K117" s="74"/>
      <c r="L117" s="35"/>
      <c r="M117" s="35"/>
      <c r="N117" s="35"/>
      <c r="O117" s="29"/>
    </row>
    <row r="118" spans="1:15" ht="26.25" x14ac:dyDescent="0.25">
      <c r="A118" s="574"/>
      <c r="B118" s="481" t="s">
        <v>462</v>
      </c>
      <c r="C118" s="380" t="s">
        <v>32</v>
      </c>
      <c r="D118" s="16">
        <f t="shared" ref="D118:D123" si="24">E118+G118</f>
        <v>4.2</v>
      </c>
      <c r="E118" s="16">
        <v>4.2</v>
      </c>
      <c r="F118" s="16">
        <v>2.7</v>
      </c>
      <c r="G118" s="16"/>
      <c r="H118" s="10">
        <f t="shared" ref="H118:H123" si="25">I118+K118</f>
        <v>0</v>
      </c>
      <c r="I118" s="10"/>
      <c r="J118" s="10"/>
      <c r="K118" s="10"/>
      <c r="L118" s="12">
        <f t="shared" ref="L118:L123" si="26">M118+O118</f>
        <v>4.2</v>
      </c>
      <c r="M118" s="292">
        <f t="shared" ref="M118:O123" si="27">E118+I118</f>
        <v>4.2</v>
      </c>
      <c r="N118" s="292">
        <f t="shared" si="27"/>
        <v>2.7</v>
      </c>
      <c r="O118" s="292">
        <f t="shared" si="27"/>
        <v>0</v>
      </c>
    </row>
    <row r="119" spans="1:15" ht="26.25" x14ac:dyDescent="0.25">
      <c r="A119" s="574"/>
      <c r="B119" s="132" t="s">
        <v>220</v>
      </c>
      <c r="C119" s="88" t="s">
        <v>24</v>
      </c>
      <c r="D119" s="8">
        <f t="shared" si="24"/>
        <v>1.5</v>
      </c>
      <c r="E119" s="8">
        <v>1.5</v>
      </c>
      <c r="F119" s="8"/>
      <c r="G119" s="8"/>
      <c r="H119" s="9">
        <f t="shared" si="25"/>
        <v>0</v>
      </c>
      <c r="I119" s="9"/>
      <c r="J119" s="9"/>
      <c r="K119" s="9"/>
      <c r="L119" s="152">
        <f t="shared" si="26"/>
        <v>1.5</v>
      </c>
      <c r="M119" s="153">
        <f t="shared" si="27"/>
        <v>1.5</v>
      </c>
      <c r="N119" s="153">
        <f t="shared" si="27"/>
        <v>0</v>
      </c>
      <c r="O119" s="154">
        <f t="shared" si="27"/>
        <v>0</v>
      </c>
    </row>
    <row r="120" spans="1:15" ht="26.25" x14ac:dyDescent="0.25">
      <c r="A120" s="574"/>
      <c r="B120" s="481" t="s">
        <v>199</v>
      </c>
      <c r="C120" s="39" t="s">
        <v>24</v>
      </c>
      <c r="D120" s="16">
        <f t="shared" si="24"/>
        <v>205.7</v>
      </c>
      <c r="E120" s="16">
        <v>205.7</v>
      </c>
      <c r="F120" s="16"/>
      <c r="G120" s="16"/>
      <c r="H120" s="10">
        <f t="shared" si="25"/>
        <v>0</v>
      </c>
      <c r="I120" s="10"/>
      <c r="J120" s="10"/>
      <c r="K120" s="10"/>
      <c r="L120" s="12">
        <f t="shared" si="26"/>
        <v>205.7</v>
      </c>
      <c r="M120" s="292">
        <f t="shared" si="27"/>
        <v>205.7</v>
      </c>
      <c r="N120" s="292">
        <f t="shared" si="27"/>
        <v>0</v>
      </c>
      <c r="O120" s="292">
        <f t="shared" si="27"/>
        <v>0</v>
      </c>
    </row>
    <row r="121" spans="1:15" x14ac:dyDescent="0.25">
      <c r="A121" s="574"/>
      <c r="B121" s="481" t="s">
        <v>221</v>
      </c>
      <c r="C121" s="30" t="s">
        <v>24</v>
      </c>
      <c r="D121" s="16">
        <f t="shared" si="24"/>
        <v>293.89999999999998</v>
      </c>
      <c r="E121" s="43">
        <v>293.89999999999998</v>
      </c>
      <c r="F121" s="43"/>
      <c r="G121" s="43"/>
      <c r="H121" s="10">
        <f t="shared" si="25"/>
        <v>0</v>
      </c>
      <c r="I121" s="94"/>
      <c r="J121" s="94"/>
      <c r="K121" s="94"/>
      <c r="L121" s="12">
        <f t="shared" si="26"/>
        <v>293.89999999999998</v>
      </c>
      <c r="M121" s="139">
        <f t="shared" si="27"/>
        <v>293.89999999999998</v>
      </c>
      <c r="N121" s="139">
        <f t="shared" si="27"/>
        <v>0</v>
      </c>
      <c r="O121" s="139">
        <f t="shared" si="27"/>
        <v>0</v>
      </c>
    </row>
    <row r="122" spans="1:15" ht="26.25" x14ac:dyDescent="0.25">
      <c r="A122" s="574"/>
      <c r="B122" s="156" t="s">
        <v>222</v>
      </c>
      <c r="C122" s="30" t="s">
        <v>24</v>
      </c>
      <c r="D122" s="16">
        <f t="shared" si="24"/>
        <v>413.7</v>
      </c>
      <c r="E122" s="16">
        <v>413.7</v>
      </c>
      <c r="F122" s="16"/>
      <c r="G122" s="16"/>
      <c r="H122" s="10">
        <f t="shared" si="25"/>
        <v>0</v>
      </c>
      <c r="I122" s="10"/>
      <c r="J122" s="10"/>
      <c r="K122" s="10"/>
      <c r="L122" s="12">
        <f t="shared" si="26"/>
        <v>413.7</v>
      </c>
      <c r="M122" s="143">
        <f t="shared" si="27"/>
        <v>413.7</v>
      </c>
      <c r="N122" s="139">
        <f t="shared" si="27"/>
        <v>0</v>
      </c>
      <c r="O122" s="139">
        <f t="shared" si="27"/>
        <v>0</v>
      </c>
    </row>
    <row r="123" spans="1:15" ht="15" customHeight="1" x14ac:dyDescent="0.25">
      <c r="A123" s="575" t="s">
        <v>104</v>
      </c>
      <c r="B123" s="75" t="s">
        <v>53</v>
      </c>
      <c r="C123" s="577" t="s">
        <v>24</v>
      </c>
      <c r="D123" s="137">
        <f t="shared" si="24"/>
        <v>185.9</v>
      </c>
      <c r="E123" s="137">
        <v>185.9</v>
      </c>
      <c r="F123" s="137">
        <v>139.6</v>
      </c>
      <c r="G123" s="137"/>
      <c r="H123" s="138">
        <f t="shared" si="25"/>
        <v>0</v>
      </c>
      <c r="I123" s="138"/>
      <c r="J123" s="138"/>
      <c r="K123" s="138"/>
      <c r="L123" s="139">
        <f t="shared" si="26"/>
        <v>185.9</v>
      </c>
      <c r="M123" s="139">
        <f t="shared" si="27"/>
        <v>185.9</v>
      </c>
      <c r="N123" s="139">
        <f t="shared" si="27"/>
        <v>139.6</v>
      </c>
      <c r="O123" s="139">
        <f t="shared" si="27"/>
        <v>0</v>
      </c>
    </row>
    <row r="124" spans="1:15" s="37" customFormat="1" ht="25.5" x14ac:dyDescent="0.2">
      <c r="A124" s="576"/>
      <c r="B124" s="133" t="s">
        <v>223</v>
      </c>
      <c r="C124" s="578"/>
      <c r="D124" s="140"/>
      <c r="E124" s="140"/>
      <c r="F124" s="140"/>
      <c r="G124" s="140"/>
      <c r="H124" s="141"/>
      <c r="I124" s="141"/>
      <c r="J124" s="141"/>
      <c r="K124" s="141"/>
      <c r="L124" s="142"/>
      <c r="M124" s="142"/>
      <c r="N124" s="142"/>
      <c r="O124" s="142"/>
    </row>
    <row r="125" spans="1:15" ht="15.95" customHeight="1" x14ac:dyDescent="0.25">
      <c r="A125" s="54" t="s">
        <v>105</v>
      </c>
      <c r="B125" s="44" t="s">
        <v>180</v>
      </c>
      <c r="C125" s="73"/>
      <c r="D125" s="23">
        <f t="shared" ref="D125:O125" si="28">D116+D123</f>
        <v>1104.9000000000001</v>
      </c>
      <c r="E125" s="23">
        <f t="shared" si="28"/>
        <v>1104.9000000000001</v>
      </c>
      <c r="F125" s="23">
        <f t="shared" si="28"/>
        <v>142.29999999999998</v>
      </c>
      <c r="G125" s="23">
        <f t="shared" si="28"/>
        <v>0</v>
      </c>
      <c r="H125" s="24">
        <f t="shared" si="28"/>
        <v>0</v>
      </c>
      <c r="I125" s="24">
        <f t="shared" si="28"/>
        <v>0</v>
      </c>
      <c r="J125" s="24">
        <f t="shared" si="28"/>
        <v>0</v>
      </c>
      <c r="K125" s="24">
        <f t="shared" si="28"/>
        <v>0</v>
      </c>
      <c r="L125" s="21">
        <f t="shared" si="28"/>
        <v>1104.9000000000001</v>
      </c>
      <c r="M125" s="21">
        <f t="shared" si="28"/>
        <v>1104.9000000000001</v>
      </c>
      <c r="N125" s="21">
        <f t="shared" si="28"/>
        <v>142.29999999999998</v>
      </c>
      <c r="O125" s="21">
        <f t="shared" si="28"/>
        <v>0</v>
      </c>
    </row>
    <row r="126" spans="1:15" ht="15.95" customHeight="1" x14ac:dyDescent="0.25">
      <c r="A126" s="579" t="s">
        <v>106</v>
      </c>
      <c r="B126" s="95" t="s">
        <v>172</v>
      </c>
      <c r="C126" s="582"/>
      <c r="D126" s="282">
        <f>SUM(D128:D148)</f>
        <v>2516.6999999999998</v>
      </c>
      <c r="E126" s="158">
        <f>SUM(E128:E148)</f>
        <v>2512.5999999999995</v>
      </c>
      <c r="F126" s="158">
        <f>SUM(F128:F148)</f>
        <v>948.80000000000018</v>
      </c>
      <c r="G126" s="158">
        <f>SUM(G128:G148)</f>
        <v>4.0999999999999996</v>
      </c>
      <c r="H126" s="159">
        <f t="shared" ref="H126:O126" si="29">SUM(H128:H148)</f>
        <v>10.4</v>
      </c>
      <c r="I126" s="159">
        <f t="shared" si="29"/>
        <v>10.4</v>
      </c>
      <c r="J126" s="159">
        <f t="shared" si="29"/>
        <v>8</v>
      </c>
      <c r="K126" s="159">
        <f t="shared" si="29"/>
        <v>0</v>
      </c>
      <c r="L126" s="160">
        <f t="shared" si="29"/>
        <v>2527.0999999999995</v>
      </c>
      <c r="M126" s="160">
        <f t="shared" si="29"/>
        <v>2522.9999999999995</v>
      </c>
      <c r="N126" s="160">
        <f t="shared" si="29"/>
        <v>956.80000000000018</v>
      </c>
      <c r="O126" s="160">
        <f t="shared" si="29"/>
        <v>4.0999999999999996</v>
      </c>
    </row>
    <row r="127" spans="1:15" ht="15" customHeight="1" x14ac:dyDescent="0.25">
      <c r="A127" s="580"/>
      <c r="B127" s="288" t="s">
        <v>194</v>
      </c>
      <c r="C127" s="583"/>
      <c r="D127" s="283"/>
      <c r="E127" s="161"/>
      <c r="F127" s="162"/>
      <c r="G127" s="162"/>
      <c r="H127" s="163"/>
      <c r="I127" s="163"/>
      <c r="J127" s="164"/>
      <c r="K127" s="164"/>
      <c r="L127" s="165"/>
      <c r="M127" s="165"/>
      <c r="N127" s="166"/>
      <c r="O127" s="166"/>
    </row>
    <row r="128" spans="1:15" ht="26.25" x14ac:dyDescent="0.25">
      <c r="A128" s="580"/>
      <c r="B128" s="96" t="s">
        <v>205</v>
      </c>
      <c r="C128" s="583"/>
      <c r="D128" s="284">
        <f>E128+G128</f>
        <v>0.8</v>
      </c>
      <c r="E128" s="167">
        <f t="shared" ref="E128:G138" si="30">E22</f>
        <v>0.8</v>
      </c>
      <c r="F128" s="167">
        <f t="shared" si="30"/>
        <v>0.6</v>
      </c>
      <c r="G128" s="167">
        <f t="shared" si="30"/>
        <v>0</v>
      </c>
      <c r="H128" s="168">
        <f t="shared" ref="H128:H148" si="31">I128+K128</f>
        <v>0</v>
      </c>
      <c r="I128" s="168">
        <f t="shared" ref="I128:K138" si="32">I22</f>
        <v>0</v>
      </c>
      <c r="J128" s="168">
        <f t="shared" si="32"/>
        <v>0</v>
      </c>
      <c r="K128" s="168">
        <f t="shared" si="32"/>
        <v>0</v>
      </c>
      <c r="L128" s="169">
        <f t="shared" ref="L128:L148" si="33">M128+O128</f>
        <v>0.8</v>
      </c>
      <c r="M128" s="169">
        <f t="shared" ref="M128:O138" si="34">M22</f>
        <v>0.8</v>
      </c>
      <c r="N128" s="169">
        <f t="shared" si="34"/>
        <v>0.6</v>
      </c>
      <c r="O128" s="169">
        <f t="shared" si="34"/>
        <v>0</v>
      </c>
    </row>
    <row r="129" spans="1:15" x14ac:dyDescent="0.25">
      <c r="A129" s="580"/>
      <c r="B129" s="96" t="s">
        <v>201</v>
      </c>
      <c r="C129" s="583"/>
      <c r="D129" s="280">
        <f t="shared" ref="D129:D148" si="35">E129+G129</f>
        <v>30.8</v>
      </c>
      <c r="E129" s="87">
        <f t="shared" si="30"/>
        <v>30.8</v>
      </c>
      <c r="F129" s="87">
        <f t="shared" si="30"/>
        <v>23.6</v>
      </c>
      <c r="G129" s="87">
        <f t="shared" si="30"/>
        <v>0</v>
      </c>
      <c r="H129" s="91">
        <f t="shared" si="31"/>
        <v>0</v>
      </c>
      <c r="I129" s="91">
        <f t="shared" si="32"/>
        <v>0</v>
      </c>
      <c r="J129" s="91">
        <f t="shared" si="32"/>
        <v>0</v>
      </c>
      <c r="K129" s="91">
        <f t="shared" si="32"/>
        <v>0</v>
      </c>
      <c r="L129" s="92">
        <f t="shared" si="33"/>
        <v>30.8</v>
      </c>
      <c r="M129" s="92">
        <f t="shared" si="34"/>
        <v>30.8</v>
      </c>
      <c r="N129" s="92">
        <f t="shared" si="34"/>
        <v>23.6</v>
      </c>
      <c r="O129" s="92">
        <f t="shared" si="34"/>
        <v>0</v>
      </c>
    </row>
    <row r="130" spans="1:15" ht="26.25" x14ac:dyDescent="0.25">
      <c r="A130" s="580"/>
      <c r="B130" s="96" t="s">
        <v>207</v>
      </c>
      <c r="C130" s="583"/>
      <c r="D130" s="280">
        <f t="shared" si="35"/>
        <v>8</v>
      </c>
      <c r="E130" s="87">
        <f t="shared" si="30"/>
        <v>8</v>
      </c>
      <c r="F130" s="87">
        <f t="shared" si="30"/>
        <v>6.1</v>
      </c>
      <c r="G130" s="87">
        <f t="shared" si="30"/>
        <v>0</v>
      </c>
      <c r="H130" s="91">
        <f t="shared" si="31"/>
        <v>0</v>
      </c>
      <c r="I130" s="91">
        <f t="shared" si="32"/>
        <v>0</v>
      </c>
      <c r="J130" s="91">
        <f t="shared" si="32"/>
        <v>0</v>
      </c>
      <c r="K130" s="91">
        <f t="shared" si="32"/>
        <v>0</v>
      </c>
      <c r="L130" s="92">
        <f t="shared" si="33"/>
        <v>8</v>
      </c>
      <c r="M130" s="92">
        <f t="shared" si="34"/>
        <v>8</v>
      </c>
      <c r="N130" s="92">
        <f t="shared" si="34"/>
        <v>6.1</v>
      </c>
      <c r="O130" s="92">
        <f t="shared" si="34"/>
        <v>0</v>
      </c>
    </row>
    <row r="131" spans="1:15" ht="26.25" x14ac:dyDescent="0.25">
      <c r="A131" s="580"/>
      <c r="B131" s="96" t="s">
        <v>203</v>
      </c>
      <c r="C131" s="583"/>
      <c r="D131" s="280">
        <f t="shared" si="35"/>
        <v>26.7</v>
      </c>
      <c r="E131" s="87">
        <f t="shared" si="30"/>
        <v>26.7</v>
      </c>
      <c r="F131" s="87">
        <f t="shared" si="30"/>
        <v>16.600000000000001</v>
      </c>
      <c r="G131" s="87">
        <f t="shared" si="30"/>
        <v>0</v>
      </c>
      <c r="H131" s="91">
        <f t="shared" si="31"/>
        <v>0</v>
      </c>
      <c r="I131" s="91">
        <f t="shared" si="32"/>
        <v>0</v>
      </c>
      <c r="J131" s="91">
        <f t="shared" si="32"/>
        <v>0</v>
      </c>
      <c r="K131" s="91">
        <f t="shared" si="32"/>
        <v>0</v>
      </c>
      <c r="L131" s="92">
        <f t="shared" si="33"/>
        <v>26.7</v>
      </c>
      <c r="M131" s="92">
        <f t="shared" si="34"/>
        <v>26.7</v>
      </c>
      <c r="N131" s="92">
        <f t="shared" si="34"/>
        <v>16.600000000000001</v>
      </c>
      <c r="O131" s="92">
        <f t="shared" si="34"/>
        <v>0</v>
      </c>
    </row>
    <row r="132" spans="1:15" x14ac:dyDescent="0.25">
      <c r="A132" s="580"/>
      <c r="B132" s="96" t="s">
        <v>208</v>
      </c>
      <c r="C132" s="583"/>
      <c r="D132" s="280">
        <f t="shared" si="35"/>
        <v>94.3</v>
      </c>
      <c r="E132" s="87">
        <f t="shared" si="30"/>
        <v>94.3</v>
      </c>
      <c r="F132" s="87">
        <f t="shared" si="30"/>
        <v>68.5</v>
      </c>
      <c r="G132" s="87">
        <f t="shared" si="30"/>
        <v>0</v>
      </c>
      <c r="H132" s="91">
        <f t="shared" si="31"/>
        <v>0</v>
      </c>
      <c r="I132" s="91">
        <f t="shared" si="32"/>
        <v>0</v>
      </c>
      <c r="J132" s="91">
        <f t="shared" si="32"/>
        <v>0</v>
      </c>
      <c r="K132" s="91">
        <f t="shared" si="32"/>
        <v>0</v>
      </c>
      <c r="L132" s="92">
        <f t="shared" si="33"/>
        <v>94.3</v>
      </c>
      <c r="M132" s="92">
        <f t="shared" si="34"/>
        <v>94.3</v>
      </c>
      <c r="N132" s="92">
        <f t="shared" si="34"/>
        <v>68.5</v>
      </c>
      <c r="O132" s="92">
        <f t="shared" si="34"/>
        <v>0</v>
      </c>
    </row>
    <row r="133" spans="1:15" x14ac:dyDescent="0.25">
      <c r="A133" s="580"/>
      <c r="B133" s="96" t="s">
        <v>209</v>
      </c>
      <c r="C133" s="583"/>
      <c r="D133" s="280">
        <f t="shared" si="35"/>
        <v>13.8</v>
      </c>
      <c r="E133" s="87">
        <f t="shared" si="30"/>
        <v>13.8</v>
      </c>
      <c r="F133" s="87">
        <f t="shared" si="30"/>
        <v>9.9</v>
      </c>
      <c r="G133" s="87">
        <f t="shared" si="30"/>
        <v>0</v>
      </c>
      <c r="H133" s="91">
        <f t="shared" si="31"/>
        <v>0</v>
      </c>
      <c r="I133" s="91">
        <f t="shared" si="32"/>
        <v>0</v>
      </c>
      <c r="J133" s="91">
        <f t="shared" si="32"/>
        <v>0</v>
      </c>
      <c r="K133" s="91">
        <f t="shared" si="32"/>
        <v>0</v>
      </c>
      <c r="L133" s="92">
        <f t="shared" si="33"/>
        <v>13.8</v>
      </c>
      <c r="M133" s="92">
        <f t="shared" si="34"/>
        <v>13.8</v>
      </c>
      <c r="N133" s="92">
        <f t="shared" si="34"/>
        <v>9.9</v>
      </c>
      <c r="O133" s="92">
        <f t="shared" si="34"/>
        <v>0</v>
      </c>
    </row>
    <row r="134" spans="1:15" ht="26.25" x14ac:dyDescent="0.25">
      <c r="A134" s="580"/>
      <c r="B134" s="96" t="s">
        <v>202</v>
      </c>
      <c r="C134" s="583"/>
      <c r="D134" s="280">
        <f t="shared" si="35"/>
        <v>10</v>
      </c>
      <c r="E134" s="87">
        <f t="shared" si="30"/>
        <v>10</v>
      </c>
      <c r="F134" s="87">
        <f t="shared" si="30"/>
        <v>7.6</v>
      </c>
      <c r="G134" s="87">
        <f t="shared" si="30"/>
        <v>0</v>
      </c>
      <c r="H134" s="91">
        <f t="shared" si="31"/>
        <v>0</v>
      </c>
      <c r="I134" s="91">
        <f t="shared" si="32"/>
        <v>0</v>
      </c>
      <c r="J134" s="91">
        <f t="shared" si="32"/>
        <v>0</v>
      </c>
      <c r="K134" s="91">
        <f t="shared" si="32"/>
        <v>0</v>
      </c>
      <c r="L134" s="92">
        <f t="shared" si="33"/>
        <v>10</v>
      </c>
      <c r="M134" s="92">
        <f t="shared" si="34"/>
        <v>10</v>
      </c>
      <c r="N134" s="92">
        <f t="shared" si="34"/>
        <v>7.6</v>
      </c>
      <c r="O134" s="92">
        <f t="shared" si="34"/>
        <v>0</v>
      </c>
    </row>
    <row r="135" spans="1:15" ht="39" x14ac:dyDescent="0.25">
      <c r="A135" s="580"/>
      <c r="B135" s="96" t="s">
        <v>461</v>
      </c>
      <c r="C135" s="583"/>
      <c r="D135" s="280">
        <f t="shared" si="35"/>
        <v>12.1</v>
      </c>
      <c r="E135" s="87">
        <f t="shared" si="30"/>
        <v>12.1</v>
      </c>
      <c r="F135" s="87">
        <f t="shared" si="30"/>
        <v>2.9</v>
      </c>
      <c r="G135" s="87">
        <f t="shared" si="30"/>
        <v>0</v>
      </c>
      <c r="H135" s="91">
        <f t="shared" si="31"/>
        <v>0</v>
      </c>
      <c r="I135" s="91">
        <f t="shared" si="32"/>
        <v>0</v>
      </c>
      <c r="J135" s="91">
        <f t="shared" si="32"/>
        <v>0</v>
      </c>
      <c r="K135" s="91">
        <f t="shared" si="32"/>
        <v>0</v>
      </c>
      <c r="L135" s="92">
        <f t="shared" si="33"/>
        <v>12.1</v>
      </c>
      <c r="M135" s="92">
        <f t="shared" si="34"/>
        <v>12.1</v>
      </c>
      <c r="N135" s="92">
        <f t="shared" si="34"/>
        <v>2.9</v>
      </c>
      <c r="O135" s="92">
        <f t="shared" si="34"/>
        <v>0</v>
      </c>
    </row>
    <row r="136" spans="1:15" ht="26.25" x14ac:dyDescent="0.25">
      <c r="A136" s="580"/>
      <c r="B136" s="96" t="s">
        <v>224</v>
      </c>
      <c r="C136" s="583"/>
      <c r="D136" s="280">
        <f t="shared" si="35"/>
        <v>0.6</v>
      </c>
      <c r="E136" s="87">
        <f t="shared" si="30"/>
        <v>0.6</v>
      </c>
      <c r="F136" s="87">
        <f t="shared" si="30"/>
        <v>0.5</v>
      </c>
      <c r="G136" s="87">
        <f t="shared" si="30"/>
        <v>0</v>
      </c>
      <c r="H136" s="91">
        <f t="shared" si="31"/>
        <v>0</v>
      </c>
      <c r="I136" s="91">
        <f t="shared" si="32"/>
        <v>0</v>
      </c>
      <c r="J136" s="91">
        <f t="shared" si="32"/>
        <v>0</v>
      </c>
      <c r="K136" s="91">
        <f t="shared" si="32"/>
        <v>0</v>
      </c>
      <c r="L136" s="92">
        <f t="shared" si="33"/>
        <v>0.6</v>
      </c>
      <c r="M136" s="92">
        <f t="shared" si="34"/>
        <v>0.6</v>
      </c>
      <c r="N136" s="92">
        <f t="shared" si="34"/>
        <v>0.5</v>
      </c>
      <c r="O136" s="92">
        <f t="shared" si="34"/>
        <v>0</v>
      </c>
    </row>
    <row r="137" spans="1:15" x14ac:dyDescent="0.25">
      <c r="A137" s="580"/>
      <c r="B137" s="96" t="s">
        <v>206</v>
      </c>
      <c r="C137" s="583"/>
      <c r="D137" s="280">
        <f t="shared" si="35"/>
        <v>16.7</v>
      </c>
      <c r="E137" s="87">
        <f t="shared" si="30"/>
        <v>16.7</v>
      </c>
      <c r="F137" s="87">
        <f t="shared" si="30"/>
        <v>11.3</v>
      </c>
      <c r="G137" s="87">
        <f t="shared" si="30"/>
        <v>0</v>
      </c>
      <c r="H137" s="91">
        <f t="shared" si="31"/>
        <v>0</v>
      </c>
      <c r="I137" s="91">
        <f t="shared" si="32"/>
        <v>0</v>
      </c>
      <c r="J137" s="91">
        <f t="shared" si="32"/>
        <v>0</v>
      </c>
      <c r="K137" s="91">
        <f t="shared" si="32"/>
        <v>0</v>
      </c>
      <c r="L137" s="92">
        <f t="shared" si="33"/>
        <v>16.7</v>
      </c>
      <c r="M137" s="92">
        <f t="shared" si="34"/>
        <v>16.7</v>
      </c>
      <c r="N137" s="92">
        <f t="shared" si="34"/>
        <v>11.3</v>
      </c>
      <c r="O137" s="92">
        <f t="shared" si="34"/>
        <v>0</v>
      </c>
    </row>
    <row r="138" spans="1:15" x14ac:dyDescent="0.25">
      <c r="A138" s="580"/>
      <c r="B138" s="96" t="s">
        <v>198</v>
      </c>
      <c r="C138" s="583"/>
      <c r="D138" s="280">
        <f t="shared" si="35"/>
        <v>7.6</v>
      </c>
      <c r="E138" s="87">
        <f t="shared" si="30"/>
        <v>7.6</v>
      </c>
      <c r="F138" s="87">
        <f t="shared" si="30"/>
        <v>5.2</v>
      </c>
      <c r="G138" s="87">
        <f t="shared" si="30"/>
        <v>0</v>
      </c>
      <c r="H138" s="91">
        <f t="shared" si="31"/>
        <v>0</v>
      </c>
      <c r="I138" s="91">
        <f t="shared" si="32"/>
        <v>0</v>
      </c>
      <c r="J138" s="91">
        <f t="shared" si="32"/>
        <v>0</v>
      </c>
      <c r="K138" s="91">
        <f t="shared" si="32"/>
        <v>0</v>
      </c>
      <c r="L138" s="92">
        <f t="shared" si="33"/>
        <v>7.6</v>
      </c>
      <c r="M138" s="92">
        <f t="shared" si="34"/>
        <v>7.6</v>
      </c>
      <c r="N138" s="92">
        <f t="shared" si="34"/>
        <v>5.2</v>
      </c>
      <c r="O138" s="92">
        <f t="shared" si="34"/>
        <v>0</v>
      </c>
    </row>
    <row r="139" spans="1:15" x14ac:dyDescent="0.25">
      <c r="A139" s="580"/>
      <c r="B139" s="96" t="s">
        <v>212</v>
      </c>
      <c r="C139" s="583"/>
      <c r="D139" s="280">
        <f t="shared" si="35"/>
        <v>198.09999999999997</v>
      </c>
      <c r="E139" s="87">
        <f>E33+E40+E44+E48+E52+E56+E60+E64+E68+E72+E76</f>
        <v>198.09999999999997</v>
      </c>
      <c r="F139" s="87">
        <f>F33+F40+F44+F48+F52+F56+F60+F64+F68+F72+F76</f>
        <v>121.29999999999998</v>
      </c>
      <c r="G139" s="87">
        <f>G33+G40+G44+G48+G52+G56+G60+G64+G68+G72+G76</f>
        <v>0</v>
      </c>
      <c r="H139" s="91">
        <f t="shared" si="31"/>
        <v>0</v>
      </c>
      <c r="I139" s="91">
        <f>I33+I40+I44+I48+I52+I56+I60+I64+I68+I72+I76</f>
        <v>0</v>
      </c>
      <c r="J139" s="91">
        <f>J33+J40+J44+J48+J52+J56+J60+J64+J68+J72+J76</f>
        <v>0</v>
      </c>
      <c r="K139" s="91">
        <f>K33+K40+K44+K48+K52+K56+K60+K64+K68+K72+K76</f>
        <v>0</v>
      </c>
      <c r="L139" s="92">
        <f t="shared" si="33"/>
        <v>198.09999999999997</v>
      </c>
      <c r="M139" s="92">
        <f>M33+M40+M44+M48+M52+M56+M60+M64+M68+M72+M76</f>
        <v>198.09999999999997</v>
      </c>
      <c r="N139" s="92">
        <f>N33+N40+N44+N48+N52+N56+N60+N64+N68+N72+N76</f>
        <v>121.29999999999998</v>
      </c>
      <c r="O139" s="92">
        <f>O33+O40+O44+O48+O52+O56+O60+O64+O68+O72+O76</f>
        <v>0</v>
      </c>
    </row>
    <row r="140" spans="1:15" ht="40.5" customHeight="1" x14ac:dyDescent="0.25">
      <c r="A140" s="580"/>
      <c r="B140" s="96" t="s">
        <v>219</v>
      </c>
      <c r="C140" s="583"/>
      <c r="D140" s="280">
        <f t="shared" si="35"/>
        <v>198</v>
      </c>
      <c r="E140" s="87">
        <f>E90</f>
        <v>193.9</v>
      </c>
      <c r="F140" s="87">
        <f>F90</f>
        <v>0</v>
      </c>
      <c r="G140" s="87">
        <f>G90</f>
        <v>4.0999999999999996</v>
      </c>
      <c r="H140" s="91">
        <f t="shared" si="31"/>
        <v>0</v>
      </c>
      <c r="I140" s="91">
        <f>I90</f>
        <v>0</v>
      </c>
      <c r="J140" s="91">
        <f>J90</f>
        <v>0</v>
      </c>
      <c r="K140" s="91">
        <f>K90</f>
        <v>0</v>
      </c>
      <c r="L140" s="92">
        <f t="shared" si="33"/>
        <v>198</v>
      </c>
      <c r="M140" s="92">
        <f>M90</f>
        <v>193.9</v>
      </c>
      <c r="N140" s="92">
        <f>N90</f>
        <v>0</v>
      </c>
      <c r="O140" s="92">
        <f>O90</f>
        <v>4.0999999999999996</v>
      </c>
    </row>
    <row r="141" spans="1:15" x14ac:dyDescent="0.25">
      <c r="A141" s="580"/>
      <c r="B141" s="96" t="s">
        <v>217</v>
      </c>
      <c r="C141" s="583"/>
      <c r="D141" s="280">
        <f t="shared" si="35"/>
        <v>372.8</v>
      </c>
      <c r="E141" s="87">
        <f>E80</f>
        <v>372.8</v>
      </c>
      <c r="F141" s="87">
        <f>F80</f>
        <v>259.10000000000002</v>
      </c>
      <c r="G141" s="87">
        <f>G80</f>
        <v>0</v>
      </c>
      <c r="H141" s="91">
        <f t="shared" si="31"/>
        <v>7.3</v>
      </c>
      <c r="I141" s="91">
        <f>I80</f>
        <v>7.3</v>
      </c>
      <c r="J141" s="91">
        <f>J80</f>
        <v>5.6</v>
      </c>
      <c r="K141" s="91">
        <f>K80</f>
        <v>0</v>
      </c>
      <c r="L141" s="92">
        <f t="shared" si="33"/>
        <v>380.1</v>
      </c>
      <c r="M141" s="92">
        <f>M80</f>
        <v>380.1</v>
      </c>
      <c r="N141" s="92">
        <f>N80</f>
        <v>264.70000000000005</v>
      </c>
      <c r="O141" s="92">
        <f>O80</f>
        <v>0</v>
      </c>
    </row>
    <row r="142" spans="1:15" ht="26.25" x14ac:dyDescent="0.25">
      <c r="A142" s="580"/>
      <c r="B142" s="96" t="s">
        <v>200</v>
      </c>
      <c r="C142" s="583"/>
      <c r="D142" s="280">
        <f t="shared" si="35"/>
        <v>164.60000000000002</v>
      </c>
      <c r="E142" s="87">
        <f>E86+E87</f>
        <v>164.60000000000002</v>
      </c>
      <c r="F142" s="87">
        <f>F86+F87</f>
        <v>94.8</v>
      </c>
      <c r="G142" s="87">
        <f>G86+G87</f>
        <v>0</v>
      </c>
      <c r="H142" s="91">
        <f t="shared" si="31"/>
        <v>3.1</v>
      </c>
      <c r="I142" s="91">
        <f>I86+I87</f>
        <v>3.1</v>
      </c>
      <c r="J142" s="91">
        <f>J86+J87</f>
        <v>2.4</v>
      </c>
      <c r="K142" s="91">
        <f>K86+K87</f>
        <v>0</v>
      </c>
      <c r="L142" s="92">
        <f t="shared" si="33"/>
        <v>167.7</v>
      </c>
      <c r="M142" s="92">
        <f>M86+M87</f>
        <v>167.7</v>
      </c>
      <c r="N142" s="92">
        <f>N86+N87</f>
        <v>97.199999999999989</v>
      </c>
      <c r="O142" s="92">
        <f>O86+O87</f>
        <v>0</v>
      </c>
    </row>
    <row r="143" spans="1:15" ht="26.25" customHeight="1" x14ac:dyDescent="0.25">
      <c r="A143" s="580"/>
      <c r="B143" s="96" t="s">
        <v>220</v>
      </c>
      <c r="C143" s="583"/>
      <c r="D143" s="280">
        <f t="shared" si="35"/>
        <v>1.5</v>
      </c>
      <c r="E143" s="87">
        <f>E34+E119</f>
        <v>1.5</v>
      </c>
      <c r="F143" s="87">
        <f t="shared" ref="F143:G143" si="36">F34+F119</f>
        <v>0</v>
      </c>
      <c r="G143" s="87">
        <f t="shared" si="36"/>
        <v>0</v>
      </c>
      <c r="H143" s="91">
        <f t="shared" si="31"/>
        <v>0</v>
      </c>
      <c r="I143" s="91">
        <f t="shared" ref="I143:O145" si="37">I34+I119</f>
        <v>0</v>
      </c>
      <c r="J143" s="91">
        <f t="shared" si="37"/>
        <v>0</v>
      </c>
      <c r="K143" s="91">
        <f t="shared" si="37"/>
        <v>0</v>
      </c>
      <c r="L143" s="92">
        <f t="shared" si="33"/>
        <v>1.5</v>
      </c>
      <c r="M143" s="92">
        <f t="shared" ref="M143:O145" si="38">M34+M119</f>
        <v>1.5</v>
      </c>
      <c r="N143" s="92">
        <f t="shared" si="37"/>
        <v>0</v>
      </c>
      <c r="O143" s="92">
        <f t="shared" si="37"/>
        <v>0</v>
      </c>
    </row>
    <row r="144" spans="1:15" ht="26.25" x14ac:dyDescent="0.25">
      <c r="A144" s="580"/>
      <c r="B144" s="96" t="s">
        <v>199</v>
      </c>
      <c r="C144" s="583"/>
      <c r="D144" s="280">
        <f t="shared" si="35"/>
        <v>211.79999999999998</v>
      </c>
      <c r="E144" s="87">
        <f>E35+E120</f>
        <v>211.79999999999998</v>
      </c>
      <c r="F144" s="87">
        <f>F35+F120</f>
        <v>0</v>
      </c>
      <c r="G144" s="87">
        <f>G35+G120</f>
        <v>0</v>
      </c>
      <c r="H144" s="91">
        <f t="shared" si="31"/>
        <v>0</v>
      </c>
      <c r="I144" s="91">
        <f t="shared" si="37"/>
        <v>0</v>
      </c>
      <c r="J144" s="91">
        <f t="shared" si="37"/>
        <v>0</v>
      </c>
      <c r="K144" s="91">
        <f t="shared" si="37"/>
        <v>0</v>
      </c>
      <c r="L144" s="92">
        <f t="shared" si="33"/>
        <v>211.79999999999998</v>
      </c>
      <c r="M144" s="92">
        <f t="shared" si="38"/>
        <v>211.79999999999998</v>
      </c>
      <c r="N144" s="92">
        <f t="shared" si="38"/>
        <v>0</v>
      </c>
      <c r="O144" s="92">
        <f t="shared" si="38"/>
        <v>0</v>
      </c>
    </row>
    <row r="145" spans="1:17" x14ac:dyDescent="0.25">
      <c r="A145" s="580"/>
      <c r="B145" s="96" t="s">
        <v>221</v>
      </c>
      <c r="C145" s="583"/>
      <c r="D145" s="280">
        <f t="shared" si="35"/>
        <v>305.59999999999997</v>
      </c>
      <c r="E145" s="87">
        <f>E36+E121</f>
        <v>305.59999999999997</v>
      </c>
      <c r="F145" s="87">
        <f>F36+F121</f>
        <v>7.2</v>
      </c>
      <c r="G145" s="87">
        <f>G36+G121</f>
        <v>0</v>
      </c>
      <c r="H145" s="91">
        <f t="shared" si="31"/>
        <v>0</v>
      </c>
      <c r="I145" s="91">
        <f t="shared" si="37"/>
        <v>0</v>
      </c>
      <c r="J145" s="91">
        <f t="shared" si="37"/>
        <v>0</v>
      </c>
      <c r="K145" s="91">
        <f t="shared" si="37"/>
        <v>0</v>
      </c>
      <c r="L145" s="92">
        <f t="shared" si="33"/>
        <v>305.59999999999997</v>
      </c>
      <c r="M145" s="92">
        <f t="shared" si="38"/>
        <v>305.59999999999997</v>
      </c>
      <c r="N145" s="92">
        <f t="shared" si="38"/>
        <v>7.2</v>
      </c>
      <c r="O145" s="92">
        <f t="shared" si="38"/>
        <v>0</v>
      </c>
    </row>
    <row r="146" spans="1:17" x14ac:dyDescent="0.25">
      <c r="A146" s="580"/>
      <c r="B146" s="96" t="s">
        <v>225</v>
      </c>
      <c r="C146" s="583"/>
      <c r="D146" s="280">
        <f t="shared" si="35"/>
        <v>612</v>
      </c>
      <c r="E146" s="87">
        <f>E37+E122+E123</f>
        <v>612</v>
      </c>
      <c r="F146" s="87">
        <f>F37+F122+F123</f>
        <v>147.19999999999999</v>
      </c>
      <c r="G146" s="87">
        <f>G37+G122+G123</f>
        <v>0</v>
      </c>
      <c r="H146" s="91">
        <f t="shared" si="31"/>
        <v>0</v>
      </c>
      <c r="I146" s="91">
        <f>I37+I122+I123</f>
        <v>0</v>
      </c>
      <c r="J146" s="91">
        <f>J37+J122+J123</f>
        <v>0</v>
      </c>
      <c r="K146" s="91">
        <f>K37+K122+K123</f>
        <v>0</v>
      </c>
      <c r="L146" s="92">
        <f t="shared" si="33"/>
        <v>612</v>
      </c>
      <c r="M146" s="92">
        <f>M37+M122+M123</f>
        <v>612</v>
      </c>
      <c r="N146" s="92">
        <f>N37+N122+N123</f>
        <v>147.19999999999999</v>
      </c>
      <c r="O146" s="92">
        <f>O37+O122+O123</f>
        <v>0</v>
      </c>
    </row>
    <row r="147" spans="1:17" ht="39" x14ac:dyDescent="0.25">
      <c r="A147" s="580"/>
      <c r="B147" s="96" t="s">
        <v>218</v>
      </c>
      <c r="C147" s="583"/>
      <c r="D147" s="280">
        <f>E147+G147</f>
        <v>226.7</v>
      </c>
      <c r="E147" s="87">
        <f>E41+E45+E49+E53+E57+E61+E65+E69+E73+E77+E78+E92+E94+E96+E98+E100+E102+E104+E106+E108+E110+E112</f>
        <v>226.7</v>
      </c>
      <c r="F147" s="87">
        <f t="shared" ref="F147:G147" si="39">F41+F45+F49+F53+F57+F61+F65+F69+F73+F77+F78+F92+F94+F96+F98+F100+F102+F104+F106+F108+F110+F112</f>
        <v>163.69999999999999</v>
      </c>
      <c r="G147" s="87">
        <f t="shared" si="39"/>
        <v>0</v>
      </c>
      <c r="H147" s="91">
        <f t="shared" si="31"/>
        <v>0</v>
      </c>
      <c r="I147" s="91">
        <f t="shared" ref="I147:O147" si="40">I41+I45+I49+I53+I57+I61+I65+I69+I73+I77+I78+I92+I94+I96+I98+I100+I102+I104+I106+I108+I110+I112</f>
        <v>0</v>
      </c>
      <c r="J147" s="91">
        <f t="shared" si="40"/>
        <v>0</v>
      </c>
      <c r="K147" s="91">
        <f t="shared" si="40"/>
        <v>0</v>
      </c>
      <c r="L147" s="92">
        <f t="shared" si="33"/>
        <v>226.7</v>
      </c>
      <c r="M147" s="92">
        <f t="shared" ref="M147" si="41">M41+M45+M49+M53+M57+M61+M65+M69+M73+M77+M78+M92+M94+M96+M98+M100+M102+M104+M106+M108+M110+M112</f>
        <v>226.7</v>
      </c>
      <c r="N147" s="92">
        <f t="shared" si="40"/>
        <v>163.69999999999999</v>
      </c>
      <c r="O147" s="92">
        <f t="shared" si="40"/>
        <v>0</v>
      </c>
    </row>
    <row r="148" spans="1:17" ht="26.25" x14ac:dyDescent="0.25">
      <c r="A148" s="581"/>
      <c r="B148" s="381" t="s">
        <v>462</v>
      </c>
      <c r="C148" s="584"/>
      <c r="D148" s="280">
        <f t="shared" si="35"/>
        <v>4.2</v>
      </c>
      <c r="E148" s="87">
        <f>E118</f>
        <v>4.2</v>
      </c>
      <c r="F148" s="87">
        <f t="shared" ref="F148:G148" si="42">F118</f>
        <v>2.7</v>
      </c>
      <c r="G148" s="87">
        <f t="shared" si="42"/>
        <v>0</v>
      </c>
      <c r="H148" s="91">
        <f t="shared" si="31"/>
        <v>0</v>
      </c>
      <c r="I148" s="91">
        <f t="shared" ref="I148:O148" si="43">I118</f>
        <v>0</v>
      </c>
      <c r="J148" s="91">
        <f t="shared" si="43"/>
        <v>0</v>
      </c>
      <c r="K148" s="91">
        <f t="shared" si="43"/>
        <v>0</v>
      </c>
      <c r="L148" s="92">
        <f t="shared" si="33"/>
        <v>4.2</v>
      </c>
      <c r="M148" s="92">
        <f t="shared" ref="M148" si="44">M118</f>
        <v>4.2</v>
      </c>
      <c r="N148" s="92">
        <f t="shared" si="43"/>
        <v>2.7</v>
      </c>
      <c r="O148" s="92">
        <f t="shared" si="43"/>
        <v>0</v>
      </c>
    </row>
    <row r="149" spans="1:17" x14ac:dyDescent="0.25">
      <c r="A149" s="6"/>
      <c r="B149" s="107"/>
      <c r="C149" s="116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6"/>
    </row>
    <row r="150" spans="1:17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5" t="s">
        <v>305</v>
      </c>
      <c r="Q150" s="66">
        <f>SUMIF(C20:C124,1,L20:L124)</f>
        <v>197.1</v>
      </c>
    </row>
    <row r="151" spans="1:17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5" t="s">
        <v>306</v>
      </c>
      <c r="Q151" s="66">
        <f>SUMIF(C20:C124,2,L20:L124)</f>
        <v>24.299999999999997</v>
      </c>
    </row>
    <row r="152" spans="1:17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5" t="s">
        <v>307</v>
      </c>
      <c r="Q152" s="66">
        <f>SUMIF(C20:C120,3,L20:L120)</f>
        <v>380.1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5" t="s">
        <v>308</v>
      </c>
      <c r="Q153" s="66">
        <f>SUMIF(C20:C124,4,L20:L124)</f>
        <v>622.80000000000007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5" t="s">
        <v>311</v>
      </c>
      <c r="Q154" s="66">
        <f>SUMIF(C20:C124,5,L20:L124)</f>
        <v>0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5" t="s">
        <v>309</v>
      </c>
      <c r="Q155" s="66">
        <f>SUMIF(C20:C124,6,L20:L124)</f>
        <v>0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5" t="s">
        <v>310</v>
      </c>
      <c r="Q156" s="66">
        <f>SUMIF(C20:C120,7,L20:L120)</f>
        <v>171.89999999999998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5" t="s">
        <v>312</v>
      </c>
      <c r="Q157" s="66">
        <f>SUMIF(C20:C120,8,L20:L120)</f>
        <v>0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5" t="s">
        <v>313</v>
      </c>
      <c r="Q158" s="66">
        <f>SUMIF(C20:C124,9,L20:L124)</f>
        <v>0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5" t="s">
        <v>314</v>
      </c>
      <c r="Q159" s="66">
        <f>SUMIF(C20:C124,10,L20:L124)</f>
        <v>1130.9000000000001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70" t="s">
        <v>172</v>
      </c>
      <c r="Q160" s="71">
        <f>SUM(Q150:Q159)</f>
        <v>2527.1000000000004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72"/>
      <c r="Q161" s="72"/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72"/>
      <c r="Q162" s="72">
        <f>Q160-L126</f>
        <v>0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C244" s="53"/>
    </row>
    <row r="245" spans="1:15" x14ac:dyDescent="0.25">
      <c r="C245" s="53"/>
    </row>
    <row r="246" spans="1:15" x14ac:dyDescent="0.25">
      <c r="C246" s="53"/>
    </row>
    <row r="247" spans="1:15" x14ac:dyDescent="0.25">
      <c r="C247" s="53"/>
    </row>
    <row r="248" spans="1:15" x14ac:dyDescent="0.25">
      <c r="C248" s="53"/>
    </row>
    <row r="249" spans="1:15" x14ac:dyDescent="0.25">
      <c r="C249" s="53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</sheetData>
  <mergeCells count="52">
    <mergeCell ref="B6:N6"/>
    <mergeCell ref="B7:O7"/>
    <mergeCell ref="B8:N8"/>
    <mergeCell ref="C90:C91"/>
    <mergeCell ref="B11:O11"/>
    <mergeCell ref="B12:N12"/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B1:O1"/>
    <mergeCell ref="B2:O2"/>
    <mergeCell ref="B3:O3"/>
    <mergeCell ref="B4:O4"/>
    <mergeCell ref="B5:O5"/>
    <mergeCell ref="C108:C109"/>
    <mergeCell ref="C110:C111"/>
    <mergeCell ref="C98:C99"/>
    <mergeCell ref="C102:C103"/>
    <mergeCell ref="C100:C101"/>
    <mergeCell ref="C92:C93"/>
    <mergeCell ref="C96:C97"/>
    <mergeCell ref="C94:C95"/>
    <mergeCell ref="C104:C105"/>
    <mergeCell ref="C106:C107"/>
    <mergeCell ref="B83:O83"/>
    <mergeCell ref="A84:A87"/>
    <mergeCell ref="B89:O89"/>
    <mergeCell ref="C112:C113"/>
    <mergeCell ref="B115:O115"/>
    <mergeCell ref="A116:A122"/>
    <mergeCell ref="A123:A124"/>
    <mergeCell ref="C123:C124"/>
    <mergeCell ref="A126:A148"/>
    <mergeCell ref="C126:C148"/>
    <mergeCell ref="B9:O9"/>
    <mergeCell ref="B10:N10"/>
    <mergeCell ref="C78:C79"/>
    <mergeCell ref="M16:O16"/>
    <mergeCell ref="E17:F17"/>
    <mergeCell ref="G17:G18"/>
    <mergeCell ref="I17:J17"/>
    <mergeCell ref="K17:K18"/>
    <mergeCell ref="M17:N17"/>
    <mergeCell ref="O17:O18"/>
    <mergeCell ref="B19:O19"/>
    <mergeCell ref="C80:C81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5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90" t="s">
        <v>328</v>
      </c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</row>
    <row r="2" spans="1:17" x14ac:dyDescent="0.25">
      <c r="B2" s="590" t="s">
        <v>447</v>
      </c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</row>
    <row r="3" spans="1:17" x14ac:dyDescent="0.25">
      <c r="B3" s="590" t="s">
        <v>505</v>
      </c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</row>
    <row r="4" spans="1:17" x14ac:dyDescent="0.25">
      <c r="B4" s="590" t="s">
        <v>341</v>
      </c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</row>
    <row r="5" spans="1:17" x14ac:dyDescent="0.25">
      <c r="B5" s="571" t="s">
        <v>566</v>
      </c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</row>
    <row r="6" spans="1:17" x14ac:dyDescent="0.25">
      <c r="B6" s="572" t="s">
        <v>567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473"/>
    </row>
    <row r="7" spans="1:17" x14ac:dyDescent="0.25">
      <c r="A7" s="6"/>
      <c r="B7" s="6"/>
      <c r="C7" s="118"/>
      <c r="D7" s="6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6"/>
    </row>
    <row r="8" spans="1:17" ht="32.25" customHeight="1" x14ac:dyDescent="0.25">
      <c r="A8" s="592" t="s">
        <v>482</v>
      </c>
      <c r="B8" s="592"/>
      <c r="C8" s="592"/>
      <c r="D8" s="592"/>
      <c r="E8" s="592"/>
      <c r="F8" s="592"/>
      <c r="G8" s="592"/>
      <c r="H8" s="592"/>
      <c r="I8" s="592"/>
      <c r="J8" s="592"/>
      <c r="K8" s="592"/>
      <c r="L8" s="592"/>
      <c r="M8" s="592"/>
      <c r="N8" s="592"/>
      <c r="O8" s="592"/>
    </row>
    <row r="9" spans="1:17" x14ac:dyDescent="0.25">
      <c r="A9" s="478"/>
      <c r="B9" s="478"/>
      <c r="C9" s="478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406</v>
      </c>
    </row>
    <row r="10" spans="1:17" ht="15" customHeight="1" x14ac:dyDescent="0.25">
      <c r="A10" s="540" t="s">
        <v>5</v>
      </c>
      <c r="B10" s="543" t="s">
        <v>325</v>
      </c>
      <c r="C10" s="543" t="s">
        <v>54</v>
      </c>
      <c r="D10" s="520" t="s">
        <v>336</v>
      </c>
      <c r="E10" s="524" t="s">
        <v>194</v>
      </c>
      <c r="F10" s="524"/>
      <c r="G10" s="525"/>
      <c r="H10" s="546" t="s">
        <v>338</v>
      </c>
      <c r="I10" s="549" t="s">
        <v>194</v>
      </c>
      <c r="J10" s="550"/>
      <c r="K10" s="551"/>
      <c r="L10" s="593" t="s">
        <v>0</v>
      </c>
      <c r="M10" s="527" t="s">
        <v>194</v>
      </c>
      <c r="N10" s="528"/>
      <c r="O10" s="529"/>
    </row>
    <row r="11" spans="1:17" x14ac:dyDescent="0.25">
      <c r="A11" s="541"/>
      <c r="B11" s="544"/>
      <c r="C11" s="544"/>
      <c r="D11" s="521"/>
      <c r="E11" s="525" t="s">
        <v>1</v>
      </c>
      <c r="F11" s="558"/>
      <c r="G11" s="526" t="s">
        <v>2</v>
      </c>
      <c r="H11" s="547"/>
      <c r="I11" s="559" t="s">
        <v>1</v>
      </c>
      <c r="J11" s="559"/>
      <c r="K11" s="539" t="s">
        <v>2</v>
      </c>
      <c r="L11" s="594"/>
      <c r="M11" s="519" t="s">
        <v>1</v>
      </c>
      <c r="N11" s="519"/>
      <c r="O11" s="530" t="s">
        <v>2</v>
      </c>
    </row>
    <row r="12" spans="1:17" ht="28.5" customHeight="1" x14ac:dyDescent="0.25">
      <c r="A12" s="542"/>
      <c r="B12" s="545"/>
      <c r="C12" s="545"/>
      <c r="D12" s="522"/>
      <c r="E12" s="463" t="s">
        <v>3</v>
      </c>
      <c r="F12" s="464" t="s">
        <v>4</v>
      </c>
      <c r="G12" s="526"/>
      <c r="H12" s="548"/>
      <c r="I12" s="465" t="s">
        <v>3</v>
      </c>
      <c r="J12" s="458" t="s">
        <v>4</v>
      </c>
      <c r="K12" s="539"/>
      <c r="L12" s="595"/>
      <c r="M12" s="461" t="s">
        <v>3</v>
      </c>
      <c r="N12" s="457" t="s">
        <v>4</v>
      </c>
      <c r="O12" s="530"/>
    </row>
    <row r="13" spans="1:17" ht="15.95" customHeight="1" x14ac:dyDescent="0.25">
      <c r="A13" s="19" t="s">
        <v>71</v>
      </c>
      <c r="B13" s="516" t="s">
        <v>171</v>
      </c>
      <c r="C13" s="517"/>
      <c r="D13" s="517"/>
      <c r="E13" s="517"/>
      <c r="F13" s="517"/>
      <c r="G13" s="517"/>
      <c r="H13" s="517"/>
      <c r="I13" s="517"/>
      <c r="J13" s="517"/>
      <c r="K13" s="517"/>
      <c r="L13" s="517"/>
      <c r="M13" s="517"/>
      <c r="N13" s="517"/>
      <c r="O13" s="518"/>
    </row>
    <row r="14" spans="1:17" ht="15" customHeight="1" x14ac:dyDescent="0.25">
      <c r="A14" s="5" t="s">
        <v>182</v>
      </c>
      <c r="B14" s="119" t="s">
        <v>20</v>
      </c>
      <c r="C14" s="76"/>
      <c r="D14" s="8">
        <f t="shared" ref="D14:O14" si="0">D15+D16</f>
        <v>886</v>
      </c>
      <c r="E14" s="8">
        <f t="shared" si="0"/>
        <v>886</v>
      </c>
      <c r="F14" s="8">
        <f t="shared" si="0"/>
        <v>639.5</v>
      </c>
      <c r="G14" s="8">
        <f t="shared" si="0"/>
        <v>0</v>
      </c>
      <c r="H14" s="9">
        <f t="shared" si="0"/>
        <v>48.9</v>
      </c>
      <c r="I14" s="9">
        <f t="shared" si="0"/>
        <v>48.9</v>
      </c>
      <c r="J14" s="9">
        <f t="shared" si="0"/>
        <v>37.5</v>
      </c>
      <c r="K14" s="9">
        <f t="shared" si="0"/>
        <v>0</v>
      </c>
      <c r="L14" s="11">
        <f t="shared" si="0"/>
        <v>934.9</v>
      </c>
      <c r="M14" s="11">
        <f t="shared" si="0"/>
        <v>934.9</v>
      </c>
      <c r="N14" s="11">
        <f t="shared" si="0"/>
        <v>677</v>
      </c>
      <c r="O14" s="11">
        <f t="shared" si="0"/>
        <v>0</v>
      </c>
      <c r="P14" s="65" t="s">
        <v>305</v>
      </c>
      <c r="Q14" s="66"/>
    </row>
    <row r="15" spans="1:17" ht="15" customHeight="1" x14ac:dyDescent="0.25">
      <c r="A15" s="19"/>
      <c r="B15" s="119"/>
      <c r="C15" s="30" t="s">
        <v>30</v>
      </c>
      <c r="D15" s="16">
        <f>E15+G15</f>
        <v>3.7</v>
      </c>
      <c r="E15" s="16">
        <v>3.7</v>
      </c>
      <c r="F15" s="16"/>
      <c r="G15" s="16"/>
      <c r="H15" s="10">
        <f t="shared" ref="H15:H52" si="1">I15+K15</f>
        <v>0</v>
      </c>
      <c r="I15" s="10"/>
      <c r="J15" s="10"/>
      <c r="K15" s="10"/>
      <c r="L15" s="12">
        <f t="shared" ref="L15:L52" si="2">M15+O15</f>
        <v>3.7</v>
      </c>
      <c r="M15" s="12">
        <f t="shared" ref="M15:O30" si="3">E15+I15</f>
        <v>3.7</v>
      </c>
      <c r="N15" s="12">
        <f t="shared" si="3"/>
        <v>0</v>
      </c>
      <c r="O15" s="12">
        <f t="shared" si="3"/>
        <v>0</v>
      </c>
      <c r="P15" s="65" t="s">
        <v>306</v>
      </c>
      <c r="Q15" s="66"/>
    </row>
    <row r="16" spans="1:17" ht="15" customHeight="1" x14ac:dyDescent="0.25">
      <c r="A16" s="120"/>
      <c r="B16" s="121"/>
      <c r="C16" s="30" t="s">
        <v>51</v>
      </c>
      <c r="D16" s="16">
        <f>E16+G16</f>
        <v>882.3</v>
      </c>
      <c r="E16" s="16">
        <v>882.3</v>
      </c>
      <c r="F16" s="16">
        <v>639.5</v>
      </c>
      <c r="G16" s="16"/>
      <c r="H16" s="10">
        <f t="shared" si="1"/>
        <v>48.9</v>
      </c>
      <c r="I16" s="10">
        <v>48.9</v>
      </c>
      <c r="J16" s="10">
        <v>37.5</v>
      </c>
      <c r="K16" s="10"/>
      <c r="L16" s="12">
        <f t="shared" si="2"/>
        <v>931.19999999999993</v>
      </c>
      <c r="M16" s="12">
        <f t="shared" si="3"/>
        <v>931.19999999999993</v>
      </c>
      <c r="N16" s="12">
        <f t="shared" si="3"/>
        <v>677</v>
      </c>
      <c r="O16" s="12">
        <f t="shared" si="3"/>
        <v>0</v>
      </c>
      <c r="P16" s="65" t="s">
        <v>307</v>
      </c>
      <c r="Q16" s="66"/>
    </row>
    <row r="17" spans="1:17" ht="15" customHeight="1" x14ac:dyDescent="0.25">
      <c r="A17" s="19" t="s">
        <v>72</v>
      </c>
      <c r="B17" s="119" t="s">
        <v>55</v>
      </c>
      <c r="C17" s="30" t="s">
        <v>51</v>
      </c>
      <c r="D17" s="16">
        <f>E17+G17</f>
        <v>419.2</v>
      </c>
      <c r="E17" s="16">
        <v>419.2</v>
      </c>
      <c r="F17" s="16">
        <v>312.8</v>
      </c>
      <c r="G17" s="16"/>
      <c r="H17" s="10">
        <f t="shared" si="1"/>
        <v>0</v>
      </c>
      <c r="I17" s="10"/>
      <c r="J17" s="10"/>
      <c r="K17" s="10"/>
      <c r="L17" s="12">
        <f t="shared" si="2"/>
        <v>419.2</v>
      </c>
      <c r="M17" s="12">
        <f t="shared" si="3"/>
        <v>419.2</v>
      </c>
      <c r="N17" s="12">
        <f t="shared" si="3"/>
        <v>312.8</v>
      </c>
      <c r="O17" s="12">
        <f t="shared" si="3"/>
        <v>0</v>
      </c>
      <c r="P17" s="65" t="s">
        <v>308</v>
      </c>
      <c r="Q17" s="66"/>
    </row>
    <row r="18" spans="1:17" ht="15" customHeight="1" x14ac:dyDescent="0.25">
      <c r="A18" s="5" t="s">
        <v>73</v>
      </c>
      <c r="B18" s="29" t="s">
        <v>33</v>
      </c>
      <c r="C18" s="30" t="s">
        <v>51</v>
      </c>
      <c r="D18" s="16">
        <f t="shared" ref="D18:D52" si="4">E18+G18</f>
        <v>505.1</v>
      </c>
      <c r="E18" s="16">
        <v>505.1</v>
      </c>
      <c r="F18" s="16">
        <v>375.6</v>
      </c>
      <c r="G18" s="16"/>
      <c r="H18" s="10">
        <f t="shared" si="1"/>
        <v>0</v>
      </c>
      <c r="I18" s="10"/>
      <c r="J18" s="10"/>
      <c r="K18" s="10"/>
      <c r="L18" s="12">
        <f t="shared" si="2"/>
        <v>505.1</v>
      </c>
      <c r="M18" s="12">
        <f t="shared" si="3"/>
        <v>505.1</v>
      </c>
      <c r="N18" s="12">
        <f t="shared" si="3"/>
        <v>375.6</v>
      </c>
      <c r="O18" s="12">
        <f t="shared" si="3"/>
        <v>0</v>
      </c>
      <c r="P18" s="65" t="s">
        <v>311</v>
      </c>
      <c r="Q18" s="66"/>
    </row>
    <row r="19" spans="1:17" ht="15" customHeight="1" x14ac:dyDescent="0.25">
      <c r="A19" s="5" t="s">
        <v>74</v>
      </c>
      <c r="B19" s="29" t="s">
        <v>160</v>
      </c>
      <c r="C19" s="30" t="s">
        <v>51</v>
      </c>
      <c r="D19" s="16">
        <f t="shared" si="4"/>
        <v>725.5</v>
      </c>
      <c r="E19" s="16">
        <v>725.5</v>
      </c>
      <c r="F19" s="16">
        <v>540</v>
      </c>
      <c r="G19" s="16"/>
      <c r="H19" s="10">
        <f t="shared" si="1"/>
        <v>0</v>
      </c>
      <c r="I19" s="10"/>
      <c r="J19" s="10"/>
      <c r="K19" s="10"/>
      <c r="L19" s="12">
        <f t="shared" si="2"/>
        <v>725.5</v>
      </c>
      <c r="M19" s="12">
        <f t="shared" si="3"/>
        <v>725.5</v>
      </c>
      <c r="N19" s="12">
        <f t="shared" si="3"/>
        <v>540</v>
      </c>
      <c r="O19" s="12">
        <f t="shared" si="3"/>
        <v>0</v>
      </c>
      <c r="P19" s="65" t="s">
        <v>309</v>
      </c>
      <c r="Q19" s="66"/>
    </row>
    <row r="20" spans="1:17" ht="15" customHeight="1" x14ac:dyDescent="0.25">
      <c r="A20" s="5" t="s">
        <v>75</v>
      </c>
      <c r="B20" s="29" t="s">
        <v>416</v>
      </c>
      <c r="C20" s="30" t="s">
        <v>51</v>
      </c>
      <c r="D20" s="16">
        <f t="shared" si="4"/>
        <v>390.1</v>
      </c>
      <c r="E20" s="16">
        <v>390.1</v>
      </c>
      <c r="F20" s="16">
        <v>291.10000000000002</v>
      </c>
      <c r="G20" s="16"/>
      <c r="H20" s="10">
        <f t="shared" si="1"/>
        <v>0</v>
      </c>
      <c r="I20" s="10"/>
      <c r="J20" s="10"/>
      <c r="K20" s="10"/>
      <c r="L20" s="12">
        <f t="shared" si="2"/>
        <v>390.1</v>
      </c>
      <c r="M20" s="12">
        <f t="shared" si="3"/>
        <v>390.1</v>
      </c>
      <c r="N20" s="12">
        <f t="shared" si="3"/>
        <v>291.10000000000002</v>
      </c>
      <c r="O20" s="12">
        <f t="shared" si="3"/>
        <v>0</v>
      </c>
      <c r="P20" s="65" t="s">
        <v>310</v>
      </c>
      <c r="Q20" s="66"/>
    </row>
    <row r="21" spans="1:17" ht="15" customHeight="1" x14ac:dyDescent="0.25">
      <c r="A21" s="13" t="s">
        <v>76</v>
      </c>
      <c r="B21" s="18" t="s">
        <v>152</v>
      </c>
      <c r="C21" s="30" t="s">
        <v>51</v>
      </c>
      <c r="D21" s="16">
        <f t="shared" si="4"/>
        <v>305.7</v>
      </c>
      <c r="E21" s="16">
        <v>305.7</v>
      </c>
      <c r="F21" s="16">
        <v>228.1</v>
      </c>
      <c r="G21" s="16"/>
      <c r="H21" s="10">
        <f t="shared" si="1"/>
        <v>0</v>
      </c>
      <c r="I21" s="10"/>
      <c r="J21" s="10"/>
      <c r="K21" s="10"/>
      <c r="L21" s="12">
        <f t="shared" si="2"/>
        <v>305.7</v>
      </c>
      <c r="M21" s="12">
        <f t="shared" si="3"/>
        <v>305.7</v>
      </c>
      <c r="N21" s="12">
        <f t="shared" si="3"/>
        <v>228.1</v>
      </c>
      <c r="O21" s="12">
        <f t="shared" si="3"/>
        <v>0</v>
      </c>
      <c r="P21" s="65" t="s">
        <v>312</v>
      </c>
      <c r="Q21" s="66">
        <f>L15+L52</f>
        <v>11.8</v>
      </c>
    </row>
    <row r="22" spans="1:17" ht="15" customHeight="1" x14ac:dyDescent="0.25">
      <c r="A22" s="19" t="s">
        <v>77</v>
      </c>
      <c r="B22" s="31" t="s">
        <v>342</v>
      </c>
      <c r="C22" s="30" t="s">
        <v>51</v>
      </c>
      <c r="D22" s="16">
        <f t="shared" si="4"/>
        <v>395.7</v>
      </c>
      <c r="E22" s="16">
        <v>395.7</v>
      </c>
      <c r="F22" s="16">
        <v>295.60000000000002</v>
      </c>
      <c r="G22" s="16"/>
      <c r="H22" s="10">
        <f t="shared" si="1"/>
        <v>0</v>
      </c>
      <c r="I22" s="10"/>
      <c r="J22" s="10"/>
      <c r="K22" s="10"/>
      <c r="L22" s="12">
        <f t="shared" si="2"/>
        <v>395.7</v>
      </c>
      <c r="M22" s="12">
        <f t="shared" si="3"/>
        <v>395.7</v>
      </c>
      <c r="N22" s="12">
        <f t="shared" si="3"/>
        <v>295.60000000000002</v>
      </c>
      <c r="O22" s="12">
        <f t="shared" si="3"/>
        <v>0</v>
      </c>
      <c r="P22" s="65" t="s">
        <v>313</v>
      </c>
      <c r="Q22" s="66">
        <f>SUM(L16:L51)</f>
        <v>9000.0999999999985</v>
      </c>
    </row>
    <row r="23" spans="1:17" ht="15" customHeight="1" x14ac:dyDescent="0.25">
      <c r="A23" s="5" t="s">
        <v>78</v>
      </c>
      <c r="B23" s="29" t="s">
        <v>417</v>
      </c>
      <c r="C23" s="15" t="s">
        <v>51</v>
      </c>
      <c r="D23" s="16">
        <f t="shared" si="4"/>
        <v>444.4</v>
      </c>
      <c r="E23" s="16">
        <v>444.4</v>
      </c>
      <c r="F23" s="16">
        <v>330</v>
      </c>
      <c r="G23" s="16"/>
      <c r="H23" s="10">
        <f t="shared" si="1"/>
        <v>0</v>
      </c>
      <c r="I23" s="10"/>
      <c r="J23" s="10"/>
      <c r="K23" s="10"/>
      <c r="L23" s="12">
        <f t="shared" si="2"/>
        <v>444.4</v>
      </c>
      <c r="M23" s="12">
        <f t="shared" si="3"/>
        <v>444.4</v>
      </c>
      <c r="N23" s="12">
        <f t="shared" si="3"/>
        <v>330</v>
      </c>
      <c r="O23" s="12">
        <f t="shared" si="3"/>
        <v>0</v>
      </c>
      <c r="P23" s="65" t="s">
        <v>314</v>
      </c>
      <c r="Q23" s="66"/>
    </row>
    <row r="24" spans="1:17" ht="15" customHeight="1" x14ac:dyDescent="0.25">
      <c r="A24" s="5" t="s">
        <v>79</v>
      </c>
      <c r="B24" s="29" t="s">
        <v>418</v>
      </c>
      <c r="C24" s="15" t="s">
        <v>51</v>
      </c>
      <c r="D24" s="16">
        <f t="shared" si="4"/>
        <v>588.29999999999995</v>
      </c>
      <c r="E24" s="16">
        <v>588.29999999999995</v>
      </c>
      <c r="F24" s="16">
        <v>435.9</v>
      </c>
      <c r="G24" s="16"/>
      <c r="H24" s="10">
        <f t="shared" si="1"/>
        <v>0</v>
      </c>
      <c r="I24" s="10"/>
      <c r="J24" s="10"/>
      <c r="K24" s="10"/>
      <c r="L24" s="12">
        <f t="shared" si="2"/>
        <v>588.29999999999995</v>
      </c>
      <c r="M24" s="12">
        <f t="shared" si="3"/>
        <v>588.29999999999995</v>
      </c>
      <c r="N24" s="12">
        <f t="shared" si="3"/>
        <v>435.9</v>
      </c>
      <c r="O24" s="12">
        <f t="shared" si="3"/>
        <v>0</v>
      </c>
      <c r="P24" s="70" t="s">
        <v>172</v>
      </c>
      <c r="Q24" s="71">
        <f>SUM(Q14:Q23)</f>
        <v>9011.8999999999978</v>
      </c>
    </row>
    <row r="25" spans="1:17" ht="15" customHeight="1" x14ac:dyDescent="0.25">
      <c r="A25" s="5" t="s">
        <v>80</v>
      </c>
      <c r="B25" s="29" t="s">
        <v>419</v>
      </c>
      <c r="C25" s="15" t="s">
        <v>51</v>
      </c>
      <c r="D25" s="16">
        <f t="shared" si="4"/>
        <v>492.3</v>
      </c>
      <c r="E25" s="16">
        <v>492.3</v>
      </c>
      <c r="F25" s="16">
        <v>364</v>
      </c>
      <c r="G25" s="16"/>
      <c r="H25" s="10">
        <f t="shared" si="1"/>
        <v>0</v>
      </c>
      <c r="I25" s="10"/>
      <c r="J25" s="10"/>
      <c r="K25" s="10"/>
      <c r="L25" s="12">
        <f t="shared" si="2"/>
        <v>492.3</v>
      </c>
      <c r="M25" s="12">
        <f t="shared" si="3"/>
        <v>492.3</v>
      </c>
      <c r="N25" s="12">
        <f t="shared" si="3"/>
        <v>364</v>
      </c>
      <c r="O25" s="12">
        <f t="shared" si="3"/>
        <v>0</v>
      </c>
      <c r="P25" s="72"/>
      <c r="Q25" s="72"/>
    </row>
    <row r="26" spans="1:17" ht="15" customHeight="1" x14ac:dyDescent="0.25">
      <c r="A26" s="5" t="s">
        <v>81</v>
      </c>
      <c r="B26" s="29" t="s">
        <v>391</v>
      </c>
      <c r="C26" s="15" t="s">
        <v>51</v>
      </c>
      <c r="D26" s="16">
        <f t="shared" si="4"/>
        <v>564.5</v>
      </c>
      <c r="E26" s="16">
        <v>564.5</v>
      </c>
      <c r="F26" s="16">
        <v>417</v>
      </c>
      <c r="G26" s="16"/>
      <c r="H26" s="10">
        <f t="shared" si="1"/>
        <v>0</v>
      </c>
      <c r="I26" s="10"/>
      <c r="J26" s="10"/>
      <c r="K26" s="10"/>
      <c r="L26" s="12">
        <f t="shared" si="2"/>
        <v>564.5</v>
      </c>
      <c r="M26" s="12">
        <f t="shared" si="3"/>
        <v>564.5</v>
      </c>
      <c r="N26" s="12">
        <f t="shared" si="3"/>
        <v>417</v>
      </c>
      <c r="O26" s="12">
        <f t="shared" si="3"/>
        <v>0</v>
      </c>
      <c r="P26" s="72"/>
      <c r="Q26" s="72">
        <f>Q24-L53</f>
        <v>0</v>
      </c>
    </row>
    <row r="27" spans="1:17" ht="15" customHeight="1" x14ac:dyDescent="0.25">
      <c r="A27" s="5" t="s">
        <v>82</v>
      </c>
      <c r="B27" s="84" t="s">
        <v>46</v>
      </c>
      <c r="C27" s="30" t="s">
        <v>51</v>
      </c>
      <c r="D27" s="16">
        <f t="shared" si="4"/>
        <v>159.19999999999999</v>
      </c>
      <c r="E27" s="16">
        <v>159.19999999999999</v>
      </c>
      <c r="F27" s="16">
        <v>119.8</v>
      </c>
      <c r="G27" s="16"/>
      <c r="H27" s="10">
        <f t="shared" si="1"/>
        <v>0</v>
      </c>
      <c r="I27" s="10"/>
      <c r="J27" s="10"/>
      <c r="K27" s="10"/>
      <c r="L27" s="12">
        <f t="shared" si="2"/>
        <v>159.19999999999999</v>
      </c>
      <c r="M27" s="12">
        <f t="shared" si="3"/>
        <v>159.19999999999999</v>
      </c>
      <c r="N27" s="12">
        <f t="shared" si="3"/>
        <v>119.8</v>
      </c>
      <c r="O27" s="12">
        <f t="shared" si="3"/>
        <v>0</v>
      </c>
    </row>
    <row r="28" spans="1:17" ht="15" customHeight="1" x14ac:dyDescent="0.25">
      <c r="A28" s="5" t="s">
        <v>83</v>
      </c>
      <c r="B28" s="29" t="s">
        <v>43</v>
      </c>
      <c r="C28" s="30" t="s">
        <v>51</v>
      </c>
      <c r="D28" s="16">
        <f t="shared" si="4"/>
        <v>159.30000000000001</v>
      </c>
      <c r="E28" s="16">
        <v>159.30000000000001</v>
      </c>
      <c r="F28" s="16">
        <v>119.7</v>
      </c>
      <c r="G28" s="16"/>
      <c r="H28" s="10">
        <f t="shared" si="1"/>
        <v>0</v>
      </c>
      <c r="I28" s="10"/>
      <c r="J28" s="10"/>
      <c r="K28" s="10"/>
      <c r="L28" s="12">
        <f t="shared" si="2"/>
        <v>159.30000000000001</v>
      </c>
      <c r="M28" s="12">
        <f t="shared" si="3"/>
        <v>159.30000000000001</v>
      </c>
      <c r="N28" s="12">
        <f t="shared" si="3"/>
        <v>119.7</v>
      </c>
      <c r="O28" s="12">
        <f t="shared" si="3"/>
        <v>0</v>
      </c>
      <c r="Q28" s="2">
        <f>L53-Q24</f>
        <v>0</v>
      </c>
    </row>
    <row r="29" spans="1:17" ht="15" customHeight="1" x14ac:dyDescent="0.25">
      <c r="A29" s="5" t="s">
        <v>84</v>
      </c>
      <c r="B29" s="29" t="s">
        <v>45</v>
      </c>
      <c r="C29" s="30" t="s">
        <v>51</v>
      </c>
      <c r="D29" s="16">
        <f t="shared" si="4"/>
        <v>160.30000000000001</v>
      </c>
      <c r="E29" s="16">
        <v>160.30000000000001</v>
      </c>
      <c r="F29" s="16">
        <v>120.5</v>
      </c>
      <c r="G29" s="16"/>
      <c r="H29" s="10">
        <f t="shared" si="1"/>
        <v>0</v>
      </c>
      <c r="I29" s="10"/>
      <c r="J29" s="10"/>
      <c r="K29" s="10"/>
      <c r="L29" s="12">
        <f t="shared" si="2"/>
        <v>160.30000000000001</v>
      </c>
      <c r="M29" s="12">
        <f t="shared" si="3"/>
        <v>160.30000000000001</v>
      </c>
      <c r="N29" s="12">
        <f t="shared" si="3"/>
        <v>120.5</v>
      </c>
      <c r="O29" s="12">
        <f t="shared" si="3"/>
        <v>0</v>
      </c>
    </row>
    <row r="30" spans="1:17" ht="15" customHeight="1" x14ac:dyDescent="0.25">
      <c r="A30" s="5" t="s">
        <v>85</v>
      </c>
      <c r="B30" s="29" t="s">
        <v>165</v>
      </c>
      <c r="C30" s="30" t="s">
        <v>51</v>
      </c>
      <c r="D30" s="16">
        <f t="shared" si="4"/>
        <v>278.7</v>
      </c>
      <c r="E30" s="16">
        <v>278.7</v>
      </c>
      <c r="F30" s="16">
        <v>208.7</v>
      </c>
      <c r="G30" s="16"/>
      <c r="H30" s="10">
        <f t="shared" si="1"/>
        <v>0</v>
      </c>
      <c r="I30" s="10"/>
      <c r="J30" s="10"/>
      <c r="K30" s="10"/>
      <c r="L30" s="12">
        <f t="shared" si="2"/>
        <v>278.7</v>
      </c>
      <c r="M30" s="12">
        <f t="shared" si="3"/>
        <v>278.7</v>
      </c>
      <c r="N30" s="12">
        <f t="shared" si="3"/>
        <v>208.7</v>
      </c>
      <c r="O30" s="12">
        <f t="shared" si="3"/>
        <v>0</v>
      </c>
    </row>
    <row r="31" spans="1:17" ht="15" customHeight="1" x14ac:dyDescent="0.25">
      <c r="A31" s="5" t="s">
        <v>86</v>
      </c>
      <c r="B31" s="29" t="s">
        <v>44</v>
      </c>
      <c r="C31" s="30" t="s">
        <v>51</v>
      </c>
      <c r="D31" s="16">
        <f t="shared" si="4"/>
        <v>110.6</v>
      </c>
      <c r="E31" s="16">
        <v>110.6</v>
      </c>
      <c r="F31" s="16">
        <v>83.4</v>
      </c>
      <c r="G31" s="16"/>
      <c r="H31" s="10">
        <f t="shared" si="1"/>
        <v>0</v>
      </c>
      <c r="I31" s="10"/>
      <c r="J31" s="10"/>
      <c r="K31" s="10"/>
      <c r="L31" s="12">
        <f t="shared" si="2"/>
        <v>110.6</v>
      </c>
      <c r="M31" s="12">
        <f t="shared" ref="M31:O59" si="5">E31+I31</f>
        <v>110.6</v>
      </c>
      <c r="N31" s="12">
        <f t="shared" si="5"/>
        <v>83.4</v>
      </c>
      <c r="O31" s="12">
        <f t="shared" si="5"/>
        <v>0</v>
      </c>
    </row>
    <row r="32" spans="1:17" ht="15" customHeight="1" x14ac:dyDescent="0.25">
      <c r="A32" s="5" t="s">
        <v>87</v>
      </c>
      <c r="B32" s="84" t="s">
        <v>47</v>
      </c>
      <c r="C32" s="30" t="s">
        <v>51</v>
      </c>
      <c r="D32" s="16">
        <f t="shared" si="4"/>
        <v>237.2</v>
      </c>
      <c r="E32" s="16">
        <v>237.2</v>
      </c>
      <c r="F32" s="16">
        <v>177.6</v>
      </c>
      <c r="G32" s="16"/>
      <c r="H32" s="10">
        <f t="shared" si="1"/>
        <v>0</v>
      </c>
      <c r="I32" s="10"/>
      <c r="J32" s="10"/>
      <c r="K32" s="10"/>
      <c r="L32" s="12">
        <f t="shared" si="2"/>
        <v>237.2</v>
      </c>
      <c r="M32" s="12">
        <f t="shared" si="5"/>
        <v>237.2</v>
      </c>
      <c r="N32" s="12">
        <f t="shared" si="5"/>
        <v>177.6</v>
      </c>
      <c r="O32" s="12">
        <f t="shared" si="5"/>
        <v>0</v>
      </c>
    </row>
    <row r="33" spans="1:15" ht="15" customHeight="1" x14ac:dyDescent="0.25">
      <c r="A33" s="5" t="s">
        <v>88</v>
      </c>
      <c r="B33" s="33" t="s">
        <v>392</v>
      </c>
      <c r="C33" s="30" t="s">
        <v>51</v>
      </c>
      <c r="D33" s="16">
        <f t="shared" si="4"/>
        <v>173.7</v>
      </c>
      <c r="E33" s="16">
        <v>173.7</v>
      </c>
      <c r="F33" s="16">
        <v>130.5</v>
      </c>
      <c r="G33" s="16"/>
      <c r="H33" s="10">
        <f t="shared" si="1"/>
        <v>0</v>
      </c>
      <c r="I33" s="10"/>
      <c r="J33" s="10"/>
      <c r="K33" s="10"/>
      <c r="L33" s="12">
        <f t="shared" si="2"/>
        <v>173.7</v>
      </c>
      <c r="M33" s="12">
        <f>E33+I33</f>
        <v>173.7</v>
      </c>
      <c r="N33" s="12">
        <f>F33+J33</f>
        <v>130.5</v>
      </c>
      <c r="O33" s="12">
        <f>G33+K33</f>
        <v>0</v>
      </c>
    </row>
    <row r="34" spans="1:15" ht="15" customHeight="1" x14ac:dyDescent="0.25">
      <c r="A34" s="5" t="s">
        <v>89</v>
      </c>
      <c r="B34" s="29" t="s">
        <v>42</v>
      </c>
      <c r="C34" s="30" t="s">
        <v>51</v>
      </c>
      <c r="D34" s="16">
        <f t="shared" si="4"/>
        <v>186.7</v>
      </c>
      <c r="E34" s="16">
        <v>186.7</v>
      </c>
      <c r="F34" s="16">
        <v>137</v>
      </c>
      <c r="G34" s="16"/>
      <c r="H34" s="10">
        <f t="shared" si="1"/>
        <v>0</v>
      </c>
      <c r="I34" s="10"/>
      <c r="J34" s="10"/>
      <c r="K34" s="10"/>
      <c r="L34" s="12">
        <f t="shared" si="2"/>
        <v>186.7</v>
      </c>
      <c r="M34" s="12">
        <f t="shared" si="5"/>
        <v>186.7</v>
      </c>
      <c r="N34" s="12">
        <f t="shared" si="5"/>
        <v>137</v>
      </c>
      <c r="O34" s="12">
        <f t="shared" si="5"/>
        <v>0</v>
      </c>
    </row>
    <row r="35" spans="1:15" ht="15" customHeight="1" x14ac:dyDescent="0.25">
      <c r="A35" s="5" t="s">
        <v>90</v>
      </c>
      <c r="B35" s="34" t="s">
        <v>393</v>
      </c>
      <c r="C35" s="30" t="s">
        <v>51</v>
      </c>
      <c r="D35" s="16">
        <f>E35+G35</f>
        <v>100.7</v>
      </c>
      <c r="E35" s="16">
        <v>100.7</v>
      </c>
      <c r="F35" s="16">
        <v>75.2</v>
      </c>
      <c r="G35" s="16"/>
      <c r="H35" s="10">
        <f>I35+K35</f>
        <v>0</v>
      </c>
      <c r="I35" s="10"/>
      <c r="J35" s="10"/>
      <c r="K35" s="10"/>
      <c r="L35" s="12">
        <f>M35+O35</f>
        <v>100.7</v>
      </c>
      <c r="M35" s="12">
        <f>E35+I35</f>
        <v>100.7</v>
      </c>
      <c r="N35" s="12">
        <f>F35+J35</f>
        <v>75.2</v>
      </c>
      <c r="O35" s="12">
        <f>G35+K35</f>
        <v>0</v>
      </c>
    </row>
    <row r="36" spans="1:15" ht="15" customHeight="1" x14ac:dyDescent="0.25">
      <c r="A36" s="32" t="s">
        <v>91</v>
      </c>
      <c r="B36" s="84" t="s">
        <v>41</v>
      </c>
      <c r="C36" s="30" t="s">
        <v>51</v>
      </c>
      <c r="D36" s="16">
        <f t="shared" si="4"/>
        <v>98.2</v>
      </c>
      <c r="E36" s="16">
        <v>98.2</v>
      </c>
      <c r="F36" s="16">
        <v>73.099999999999994</v>
      </c>
      <c r="G36" s="16"/>
      <c r="H36" s="10">
        <f t="shared" si="1"/>
        <v>0</v>
      </c>
      <c r="I36" s="10"/>
      <c r="J36" s="10"/>
      <c r="K36" s="10"/>
      <c r="L36" s="12">
        <f t="shared" si="2"/>
        <v>98.2</v>
      </c>
      <c r="M36" s="12">
        <f t="shared" si="5"/>
        <v>98.2</v>
      </c>
      <c r="N36" s="12">
        <f t="shared" si="5"/>
        <v>73.099999999999994</v>
      </c>
      <c r="O36" s="12">
        <f t="shared" si="5"/>
        <v>0</v>
      </c>
    </row>
    <row r="37" spans="1:15" ht="15" customHeight="1" x14ac:dyDescent="0.25">
      <c r="A37" s="5" t="s">
        <v>92</v>
      </c>
      <c r="B37" s="29" t="s">
        <v>161</v>
      </c>
      <c r="C37" s="30" t="s">
        <v>51</v>
      </c>
      <c r="D37" s="16">
        <f t="shared" si="4"/>
        <v>80.2</v>
      </c>
      <c r="E37" s="16">
        <v>80.2</v>
      </c>
      <c r="F37" s="16">
        <v>60.1</v>
      </c>
      <c r="G37" s="16"/>
      <c r="H37" s="10">
        <f t="shared" si="1"/>
        <v>0</v>
      </c>
      <c r="I37" s="10"/>
      <c r="J37" s="10"/>
      <c r="K37" s="10"/>
      <c r="L37" s="12">
        <f t="shared" si="2"/>
        <v>80.2</v>
      </c>
      <c r="M37" s="12">
        <f t="shared" si="5"/>
        <v>80.2</v>
      </c>
      <c r="N37" s="12">
        <f t="shared" si="5"/>
        <v>60.1</v>
      </c>
      <c r="O37" s="12">
        <f t="shared" si="5"/>
        <v>0</v>
      </c>
    </row>
    <row r="38" spans="1:15" ht="15" customHeight="1" x14ac:dyDescent="0.25">
      <c r="A38" s="5" t="s">
        <v>93</v>
      </c>
      <c r="B38" s="29" t="s">
        <v>153</v>
      </c>
      <c r="C38" s="30" t="s">
        <v>51</v>
      </c>
      <c r="D38" s="16">
        <f t="shared" si="4"/>
        <v>174.1</v>
      </c>
      <c r="E38" s="16">
        <v>174.1</v>
      </c>
      <c r="F38" s="16">
        <v>127.4</v>
      </c>
      <c r="G38" s="16"/>
      <c r="H38" s="10">
        <f t="shared" si="1"/>
        <v>0</v>
      </c>
      <c r="I38" s="10"/>
      <c r="J38" s="10"/>
      <c r="K38" s="10"/>
      <c r="L38" s="12">
        <f t="shared" si="2"/>
        <v>174.1</v>
      </c>
      <c r="M38" s="12">
        <f t="shared" si="5"/>
        <v>174.1</v>
      </c>
      <c r="N38" s="12">
        <f t="shared" si="5"/>
        <v>127.4</v>
      </c>
      <c r="O38" s="12">
        <f t="shared" si="5"/>
        <v>0</v>
      </c>
    </row>
    <row r="39" spans="1:15" ht="15" customHeight="1" x14ac:dyDescent="0.25">
      <c r="A39" s="32" t="s">
        <v>94</v>
      </c>
      <c r="B39" s="29" t="s">
        <v>34</v>
      </c>
      <c r="C39" s="30" t="s">
        <v>51</v>
      </c>
      <c r="D39" s="16">
        <f t="shared" si="4"/>
        <v>96.1</v>
      </c>
      <c r="E39" s="16">
        <v>96.1</v>
      </c>
      <c r="F39" s="16">
        <v>70.3</v>
      </c>
      <c r="G39" s="16"/>
      <c r="H39" s="10">
        <f t="shared" si="1"/>
        <v>0</v>
      </c>
      <c r="I39" s="10"/>
      <c r="J39" s="10"/>
      <c r="K39" s="10"/>
      <c r="L39" s="12">
        <f t="shared" si="2"/>
        <v>96.1</v>
      </c>
      <c r="M39" s="12">
        <f t="shared" si="5"/>
        <v>96.1</v>
      </c>
      <c r="N39" s="12">
        <f t="shared" si="5"/>
        <v>70.3</v>
      </c>
      <c r="O39" s="12">
        <f t="shared" si="5"/>
        <v>0</v>
      </c>
    </row>
    <row r="40" spans="1:15" ht="15" customHeight="1" x14ac:dyDescent="0.25">
      <c r="A40" s="5" t="s">
        <v>95</v>
      </c>
      <c r="B40" s="29" t="s">
        <v>36</v>
      </c>
      <c r="C40" s="30" t="s">
        <v>51</v>
      </c>
      <c r="D40" s="16">
        <f t="shared" si="4"/>
        <v>106</v>
      </c>
      <c r="E40" s="16">
        <v>106</v>
      </c>
      <c r="F40" s="16">
        <v>77.8</v>
      </c>
      <c r="G40" s="16"/>
      <c r="H40" s="10">
        <f t="shared" si="1"/>
        <v>0</v>
      </c>
      <c r="I40" s="10"/>
      <c r="J40" s="10"/>
      <c r="K40" s="10"/>
      <c r="L40" s="12">
        <f t="shared" si="2"/>
        <v>106</v>
      </c>
      <c r="M40" s="12">
        <f t="shared" si="5"/>
        <v>106</v>
      </c>
      <c r="N40" s="12">
        <f t="shared" si="5"/>
        <v>77.8</v>
      </c>
      <c r="O40" s="12">
        <f t="shared" si="5"/>
        <v>0</v>
      </c>
    </row>
    <row r="41" spans="1:15" ht="15" customHeight="1" x14ac:dyDescent="0.25">
      <c r="A41" s="5" t="s">
        <v>96</v>
      </c>
      <c r="B41" s="29" t="s">
        <v>38</v>
      </c>
      <c r="C41" s="30" t="s">
        <v>51</v>
      </c>
      <c r="D41" s="16">
        <f t="shared" si="4"/>
        <v>189.7</v>
      </c>
      <c r="E41" s="16">
        <v>189.7</v>
      </c>
      <c r="F41" s="16">
        <v>138.6</v>
      </c>
      <c r="G41" s="16"/>
      <c r="H41" s="10">
        <f t="shared" si="1"/>
        <v>0</v>
      </c>
      <c r="I41" s="10"/>
      <c r="J41" s="10"/>
      <c r="K41" s="10"/>
      <c r="L41" s="12">
        <f t="shared" si="2"/>
        <v>189.7</v>
      </c>
      <c r="M41" s="12">
        <f t="shared" si="5"/>
        <v>189.7</v>
      </c>
      <c r="N41" s="12">
        <f t="shared" si="5"/>
        <v>138.6</v>
      </c>
      <c r="O41" s="12">
        <f t="shared" si="5"/>
        <v>0</v>
      </c>
    </row>
    <row r="42" spans="1:15" ht="15" customHeight="1" x14ac:dyDescent="0.25">
      <c r="A42" s="5" t="s">
        <v>97</v>
      </c>
      <c r="B42" s="29" t="s">
        <v>37</v>
      </c>
      <c r="C42" s="30" t="s">
        <v>51</v>
      </c>
      <c r="D42" s="16">
        <f t="shared" si="4"/>
        <v>109.5</v>
      </c>
      <c r="E42" s="16">
        <v>109.5</v>
      </c>
      <c r="F42" s="16">
        <v>80.599999999999994</v>
      </c>
      <c r="G42" s="16"/>
      <c r="H42" s="10">
        <f t="shared" si="1"/>
        <v>0</v>
      </c>
      <c r="I42" s="10"/>
      <c r="J42" s="10"/>
      <c r="K42" s="10"/>
      <c r="L42" s="12">
        <f t="shared" si="2"/>
        <v>109.5</v>
      </c>
      <c r="M42" s="12">
        <f t="shared" si="5"/>
        <v>109.5</v>
      </c>
      <c r="N42" s="12">
        <f t="shared" si="5"/>
        <v>80.599999999999994</v>
      </c>
      <c r="O42" s="12">
        <f t="shared" si="5"/>
        <v>0</v>
      </c>
    </row>
    <row r="43" spans="1:15" ht="15" customHeight="1" x14ac:dyDescent="0.25">
      <c r="A43" s="5" t="s">
        <v>98</v>
      </c>
      <c r="B43" s="35" t="s">
        <v>35</v>
      </c>
      <c r="C43" s="15" t="s">
        <v>51</v>
      </c>
      <c r="D43" s="16">
        <f t="shared" si="4"/>
        <v>165.6</v>
      </c>
      <c r="E43" s="16">
        <v>165.6</v>
      </c>
      <c r="F43" s="16">
        <v>120.8</v>
      </c>
      <c r="G43" s="16"/>
      <c r="H43" s="10">
        <f t="shared" si="1"/>
        <v>0</v>
      </c>
      <c r="I43" s="10"/>
      <c r="J43" s="10"/>
      <c r="K43" s="10"/>
      <c r="L43" s="12">
        <f t="shared" si="2"/>
        <v>165.6</v>
      </c>
      <c r="M43" s="12">
        <f t="shared" si="5"/>
        <v>165.6</v>
      </c>
      <c r="N43" s="12">
        <f t="shared" si="5"/>
        <v>120.8</v>
      </c>
      <c r="O43" s="12">
        <f t="shared" si="5"/>
        <v>0</v>
      </c>
    </row>
    <row r="44" spans="1:15" ht="15" customHeight="1" x14ac:dyDescent="0.25">
      <c r="A44" s="5" t="s">
        <v>99</v>
      </c>
      <c r="B44" s="36" t="s">
        <v>39</v>
      </c>
      <c r="C44" s="15" t="s">
        <v>51</v>
      </c>
      <c r="D44" s="16">
        <f t="shared" si="4"/>
        <v>40.9</v>
      </c>
      <c r="E44" s="16">
        <v>40.9</v>
      </c>
      <c r="F44" s="16">
        <v>30.4</v>
      </c>
      <c r="G44" s="16"/>
      <c r="H44" s="10">
        <f t="shared" si="1"/>
        <v>0</v>
      </c>
      <c r="I44" s="10"/>
      <c r="J44" s="10"/>
      <c r="K44" s="10"/>
      <c r="L44" s="12">
        <f t="shared" si="2"/>
        <v>40.9</v>
      </c>
      <c r="M44" s="12">
        <f t="shared" si="5"/>
        <v>40.9</v>
      </c>
      <c r="N44" s="12">
        <f t="shared" si="5"/>
        <v>30.4</v>
      </c>
      <c r="O44" s="12">
        <f t="shared" si="5"/>
        <v>0</v>
      </c>
    </row>
    <row r="45" spans="1:15" ht="15" customHeight="1" x14ac:dyDescent="0.25">
      <c r="A45" s="5" t="s">
        <v>100</v>
      </c>
      <c r="B45" s="36" t="s">
        <v>40</v>
      </c>
      <c r="C45" s="15" t="s">
        <v>51</v>
      </c>
      <c r="D45" s="16">
        <f t="shared" si="4"/>
        <v>49.4</v>
      </c>
      <c r="E45" s="16">
        <v>49.4</v>
      </c>
      <c r="F45" s="16">
        <v>36.299999999999997</v>
      </c>
      <c r="G45" s="16"/>
      <c r="H45" s="10">
        <f t="shared" si="1"/>
        <v>0</v>
      </c>
      <c r="I45" s="10"/>
      <c r="J45" s="10"/>
      <c r="K45" s="10"/>
      <c r="L45" s="12">
        <f t="shared" si="2"/>
        <v>49.4</v>
      </c>
      <c r="M45" s="12">
        <f t="shared" si="5"/>
        <v>49.4</v>
      </c>
      <c r="N45" s="12">
        <f t="shared" si="5"/>
        <v>36.299999999999997</v>
      </c>
      <c r="O45" s="12">
        <f t="shared" si="5"/>
        <v>0</v>
      </c>
    </row>
    <row r="46" spans="1:15" ht="15" customHeight="1" x14ac:dyDescent="0.25">
      <c r="A46" s="5" t="s">
        <v>101</v>
      </c>
      <c r="B46" s="35" t="s">
        <v>49</v>
      </c>
      <c r="C46" s="15" t="s">
        <v>51</v>
      </c>
      <c r="D46" s="16">
        <f t="shared" si="4"/>
        <v>0.9</v>
      </c>
      <c r="E46" s="16">
        <v>0.9</v>
      </c>
      <c r="F46" s="16">
        <v>0.7</v>
      </c>
      <c r="G46" s="16"/>
      <c r="H46" s="10">
        <f t="shared" si="1"/>
        <v>0</v>
      </c>
      <c r="I46" s="10"/>
      <c r="J46" s="10"/>
      <c r="K46" s="10"/>
      <c r="L46" s="12">
        <f t="shared" si="2"/>
        <v>0.9</v>
      </c>
      <c r="M46" s="12">
        <f t="shared" si="5"/>
        <v>0.9</v>
      </c>
      <c r="N46" s="12">
        <f t="shared" si="5"/>
        <v>0.7</v>
      </c>
      <c r="O46" s="12">
        <f t="shared" si="5"/>
        <v>0</v>
      </c>
    </row>
    <row r="47" spans="1:15" ht="15" customHeight="1" x14ac:dyDescent="0.25">
      <c r="A47" s="5" t="s">
        <v>102</v>
      </c>
      <c r="B47" s="35" t="s">
        <v>48</v>
      </c>
      <c r="C47" s="15" t="s">
        <v>51</v>
      </c>
      <c r="D47" s="16">
        <f t="shared" si="4"/>
        <v>7.7</v>
      </c>
      <c r="E47" s="16">
        <v>7.7</v>
      </c>
      <c r="F47" s="16">
        <v>5.9</v>
      </c>
      <c r="G47" s="16"/>
      <c r="H47" s="10">
        <f t="shared" si="1"/>
        <v>0</v>
      </c>
      <c r="I47" s="10"/>
      <c r="J47" s="10"/>
      <c r="K47" s="10"/>
      <c r="L47" s="12">
        <f t="shared" si="2"/>
        <v>7.7</v>
      </c>
      <c r="M47" s="12">
        <f t="shared" si="5"/>
        <v>7.7</v>
      </c>
      <c r="N47" s="12">
        <f t="shared" si="5"/>
        <v>5.9</v>
      </c>
      <c r="O47" s="12">
        <f t="shared" si="5"/>
        <v>0</v>
      </c>
    </row>
    <row r="48" spans="1:15" ht="15" customHeight="1" x14ac:dyDescent="0.25">
      <c r="A48" s="5" t="s">
        <v>103</v>
      </c>
      <c r="B48" s="35" t="s">
        <v>65</v>
      </c>
      <c r="C48" s="15" t="s">
        <v>51</v>
      </c>
      <c r="D48" s="16">
        <f t="shared" si="4"/>
        <v>2.2999999999999998</v>
      </c>
      <c r="E48" s="16">
        <v>2.2999999999999998</v>
      </c>
      <c r="F48" s="16">
        <v>1.8</v>
      </c>
      <c r="G48" s="16"/>
      <c r="H48" s="10">
        <f t="shared" si="1"/>
        <v>0</v>
      </c>
      <c r="I48" s="10"/>
      <c r="J48" s="10"/>
      <c r="K48" s="10"/>
      <c r="L48" s="12">
        <f t="shared" si="2"/>
        <v>2.2999999999999998</v>
      </c>
      <c r="M48" s="12">
        <f t="shared" si="5"/>
        <v>2.2999999999999998</v>
      </c>
      <c r="N48" s="12">
        <f t="shared" si="5"/>
        <v>1.8</v>
      </c>
      <c r="O48" s="12">
        <f t="shared" si="5"/>
        <v>0</v>
      </c>
    </row>
    <row r="49" spans="1:15" ht="15" customHeight="1" x14ac:dyDescent="0.25">
      <c r="A49" s="5" t="s">
        <v>104</v>
      </c>
      <c r="B49" s="35" t="s">
        <v>50</v>
      </c>
      <c r="C49" s="15" t="s">
        <v>51</v>
      </c>
      <c r="D49" s="16">
        <f t="shared" si="4"/>
        <v>89.6</v>
      </c>
      <c r="E49" s="16">
        <v>89.6</v>
      </c>
      <c r="F49" s="16">
        <v>68.5</v>
      </c>
      <c r="G49" s="16"/>
      <c r="H49" s="10">
        <f t="shared" si="1"/>
        <v>0</v>
      </c>
      <c r="I49" s="10"/>
      <c r="J49" s="10"/>
      <c r="K49" s="10"/>
      <c r="L49" s="12">
        <f t="shared" si="2"/>
        <v>89.6</v>
      </c>
      <c r="M49" s="12">
        <f t="shared" si="5"/>
        <v>89.6</v>
      </c>
      <c r="N49" s="12">
        <f t="shared" si="5"/>
        <v>68.5</v>
      </c>
      <c r="O49" s="12">
        <f t="shared" si="5"/>
        <v>0</v>
      </c>
    </row>
    <row r="50" spans="1:15" ht="15" customHeight="1" x14ac:dyDescent="0.25">
      <c r="A50" s="5" t="s">
        <v>105</v>
      </c>
      <c r="B50" s="35" t="s">
        <v>167</v>
      </c>
      <c r="C50" s="15" t="s">
        <v>51</v>
      </c>
      <c r="D50" s="16">
        <f t="shared" si="4"/>
        <v>291.5</v>
      </c>
      <c r="E50" s="16">
        <v>291.5</v>
      </c>
      <c r="F50" s="16">
        <v>220.8</v>
      </c>
      <c r="G50" s="16"/>
      <c r="H50" s="10">
        <f t="shared" si="1"/>
        <v>-128.30000000000001</v>
      </c>
      <c r="I50" s="10">
        <v>-128.30000000000001</v>
      </c>
      <c r="J50" s="10">
        <v>-96.4</v>
      </c>
      <c r="K50" s="10"/>
      <c r="L50" s="12">
        <f t="shared" si="2"/>
        <v>163.19999999999999</v>
      </c>
      <c r="M50" s="12">
        <f t="shared" si="5"/>
        <v>163.19999999999999</v>
      </c>
      <c r="N50" s="12">
        <f t="shared" si="5"/>
        <v>124.4</v>
      </c>
      <c r="O50" s="12">
        <f t="shared" si="5"/>
        <v>0</v>
      </c>
    </row>
    <row r="51" spans="1:15" s="37" customFormat="1" ht="15" customHeight="1" x14ac:dyDescent="0.25">
      <c r="A51" s="5" t="s">
        <v>106</v>
      </c>
      <c r="B51" s="35" t="s">
        <v>168</v>
      </c>
      <c r="C51" s="15" t="s">
        <v>51</v>
      </c>
      <c r="D51" s="16">
        <f t="shared" si="4"/>
        <v>218.9</v>
      </c>
      <c r="E51" s="16">
        <v>218.9</v>
      </c>
      <c r="F51" s="16">
        <v>165.8</v>
      </c>
      <c r="G51" s="16"/>
      <c r="H51" s="10">
        <f t="shared" si="1"/>
        <v>79.400000000000006</v>
      </c>
      <c r="I51" s="10">
        <v>79.400000000000006</v>
      </c>
      <c r="J51" s="10">
        <v>58.9</v>
      </c>
      <c r="K51" s="10"/>
      <c r="L51" s="12">
        <f t="shared" si="2"/>
        <v>298.3</v>
      </c>
      <c r="M51" s="12">
        <f t="shared" si="5"/>
        <v>298.3</v>
      </c>
      <c r="N51" s="12">
        <f t="shared" si="5"/>
        <v>224.70000000000002</v>
      </c>
      <c r="O51" s="12">
        <f t="shared" si="5"/>
        <v>0</v>
      </c>
    </row>
    <row r="52" spans="1:15" s="37" customFormat="1" ht="15" customHeight="1" x14ac:dyDescent="0.25">
      <c r="A52" s="5" t="s">
        <v>107</v>
      </c>
      <c r="B52" s="35" t="s">
        <v>64</v>
      </c>
      <c r="C52" s="15" t="s">
        <v>30</v>
      </c>
      <c r="D52" s="16">
        <f t="shared" si="4"/>
        <v>8.1</v>
      </c>
      <c r="E52" s="16">
        <v>8.1</v>
      </c>
      <c r="F52" s="16">
        <v>6.2</v>
      </c>
      <c r="G52" s="16"/>
      <c r="H52" s="10">
        <f t="shared" si="1"/>
        <v>0</v>
      </c>
      <c r="I52" s="10"/>
      <c r="J52" s="10"/>
      <c r="K52" s="10"/>
      <c r="L52" s="12">
        <f t="shared" si="2"/>
        <v>8.1</v>
      </c>
      <c r="M52" s="12">
        <f t="shared" si="5"/>
        <v>8.1</v>
      </c>
      <c r="N52" s="12">
        <f t="shared" si="5"/>
        <v>6.2</v>
      </c>
      <c r="O52" s="12">
        <f t="shared" si="5"/>
        <v>0</v>
      </c>
    </row>
    <row r="53" spans="1:15" ht="15.95" customHeight="1" x14ac:dyDescent="0.25">
      <c r="A53" s="20" t="s">
        <v>108</v>
      </c>
      <c r="B53" s="27" t="s">
        <v>172</v>
      </c>
      <c r="C53" s="25"/>
      <c r="D53" s="23">
        <f t="shared" ref="D53:O53" si="6">D14+SUM(D17:D52)</f>
        <v>9011.9</v>
      </c>
      <c r="E53" s="23">
        <f t="shared" si="6"/>
        <v>9011.9</v>
      </c>
      <c r="F53" s="23">
        <f t="shared" si="6"/>
        <v>6687.1000000000013</v>
      </c>
      <c r="G53" s="23">
        <f t="shared" si="6"/>
        <v>0</v>
      </c>
      <c r="H53" s="24">
        <f t="shared" si="6"/>
        <v>0</v>
      </c>
      <c r="I53" s="24">
        <f t="shared" si="6"/>
        <v>0</v>
      </c>
      <c r="J53" s="24">
        <f t="shared" si="6"/>
        <v>0</v>
      </c>
      <c r="K53" s="24">
        <f t="shared" si="6"/>
        <v>0</v>
      </c>
      <c r="L53" s="21">
        <f t="shared" si="6"/>
        <v>9011.9</v>
      </c>
      <c r="M53" s="21">
        <f t="shared" si="6"/>
        <v>9011.9</v>
      </c>
      <c r="N53" s="21">
        <f t="shared" si="6"/>
        <v>6687.1</v>
      </c>
      <c r="O53" s="21">
        <f t="shared" si="6"/>
        <v>0</v>
      </c>
    </row>
    <row r="54" spans="1:15" ht="15" customHeight="1" x14ac:dyDescent="0.25">
      <c r="A54" s="97"/>
      <c r="B54" s="50"/>
      <c r="C54" s="98"/>
      <c r="D54" s="50"/>
      <c r="E54" s="50"/>
      <c r="F54" s="99"/>
      <c r="G54" s="99"/>
      <c r="H54" s="99"/>
      <c r="I54" s="99"/>
      <c r="J54" s="99"/>
      <c r="K54" s="99"/>
      <c r="L54" s="99"/>
      <c r="M54" s="99"/>
      <c r="N54" s="99"/>
    </row>
    <row r="55" spans="1:15" x14ac:dyDescent="0.25">
      <c r="A55" s="97"/>
      <c r="B55" s="6"/>
      <c r="C55" s="100"/>
      <c r="D55" s="6"/>
      <c r="E55" s="6"/>
      <c r="F55" s="101"/>
      <c r="G55" s="6"/>
      <c r="H55" s="6"/>
      <c r="I55" s="6"/>
      <c r="J55" s="6"/>
      <c r="K55" s="6"/>
      <c r="L55" s="6"/>
      <c r="M55" s="6"/>
      <c r="N55" s="6"/>
    </row>
    <row r="56" spans="1:15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</sheetData>
  <mergeCells count="23">
    <mergeCell ref="B13:O13"/>
    <mergeCell ref="M10:O10"/>
    <mergeCell ref="E11:F11"/>
    <mergeCell ref="G11:G12"/>
    <mergeCell ref="I11:J11"/>
    <mergeCell ref="K11:K12"/>
    <mergeCell ref="M11:N11"/>
    <mergeCell ref="O11:O12"/>
    <mergeCell ref="B1:O1"/>
    <mergeCell ref="B2:O2"/>
    <mergeCell ref="B3:O3"/>
    <mergeCell ref="B4:O4"/>
    <mergeCell ref="B5:O5"/>
    <mergeCell ref="B6:N6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76"/>
  <sheetViews>
    <sheetView showZeros="0" workbookViewId="0">
      <selection sqref="A1:XFD1048576"/>
    </sheetView>
  </sheetViews>
  <sheetFormatPr defaultRowHeight="15" x14ac:dyDescent="0.25"/>
  <cols>
    <col min="1" max="1" width="5" style="188" customWidth="1"/>
    <col min="2" max="2" width="41.140625" style="2" customWidth="1"/>
    <col min="3" max="3" width="6.7109375" style="172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5703125" style="2" customWidth="1"/>
    <col min="16" max="16" width="9.7109375" style="188" hidden="1" customWidth="1"/>
    <col min="17" max="19" width="9.140625" style="2" hidden="1" customWidth="1"/>
    <col min="20" max="21" width="9.140625" style="2" customWidth="1"/>
    <col min="22" max="16384" width="9.140625" style="2"/>
  </cols>
  <sheetData>
    <row r="1" spans="1:16" x14ac:dyDescent="0.25">
      <c r="B1" s="621" t="s">
        <v>328</v>
      </c>
      <c r="C1" s="621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  <c r="O1" s="621"/>
      <c r="P1" s="360"/>
    </row>
    <row r="2" spans="1:16" x14ac:dyDescent="0.25">
      <c r="B2" s="621" t="s">
        <v>447</v>
      </c>
      <c r="C2" s="621"/>
      <c r="D2" s="621"/>
      <c r="E2" s="621"/>
      <c r="F2" s="621"/>
      <c r="G2" s="621"/>
      <c r="H2" s="621"/>
      <c r="I2" s="621"/>
      <c r="J2" s="621"/>
      <c r="K2" s="621"/>
      <c r="L2" s="621"/>
      <c r="M2" s="621"/>
      <c r="N2" s="621"/>
      <c r="O2" s="621"/>
      <c r="P2" s="360"/>
    </row>
    <row r="3" spans="1:16" x14ac:dyDescent="0.25">
      <c r="B3" s="621" t="s">
        <v>505</v>
      </c>
      <c r="C3" s="621"/>
      <c r="D3" s="621"/>
      <c r="E3" s="621"/>
      <c r="F3" s="621"/>
      <c r="G3" s="621"/>
      <c r="H3" s="621"/>
      <c r="I3" s="621"/>
      <c r="J3" s="621"/>
      <c r="K3" s="621"/>
      <c r="L3" s="621"/>
      <c r="M3" s="621"/>
      <c r="N3" s="621"/>
      <c r="O3" s="621"/>
      <c r="P3" s="360"/>
    </row>
    <row r="4" spans="1:16" x14ac:dyDescent="0.25">
      <c r="B4" s="621" t="s">
        <v>343</v>
      </c>
      <c r="C4" s="621"/>
      <c r="D4" s="621"/>
      <c r="E4" s="621"/>
      <c r="F4" s="621"/>
      <c r="G4" s="621"/>
      <c r="H4" s="621"/>
      <c r="I4" s="621"/>
      <c r="J4" s="621"/>
      <c r="K4" s="621"/>
      <c r="L4" s="621"/>
      <c r="M4" s="621"/>
      <c r="N4" s="621"/>
      <c r="O4" s="621"/>
      <c r="P4" s="360"/>
    </row>
    <row r="5" spans="1:16" x14ac:dyDescent="0.25">
      <c r="B5" s="622" t="s">
        <v>534</v>
      </c>
      <c r="C5" s="622"/>
      <c r="D5" s="622"/>
      <c r="E5" s="622"/>
      <c r="F5" s="622"/>
      <c r="G5" s="622"/>
      <c r="H5" s="622"/>
      <c r="I5" s="622"/>
      <c r="J5" s="622"/>
      <c r="K5" s="622"/>
      <c r="L5" s="622"/>
      <c r="M5" s="622"/>
      <c r="N5" s="622"/>
      <c r="O5" s="622"/>
      <c r="P5" s="360"/>
    </row>
    <row r="6" spans="1:16" x14ac:dyDescent="0.25">
      <c r="B6" s="603" t="s">
        <v>513</v>
      </c>
      <c r="C6" s="603"/>
      <c r="D6" s="603"/>
      <c r="E6" s="603"/>
      <c r="F6" s="603"/>
      <c r="G6" s="603"/>
      <c r="H6" s="603"/>
      <c r="I6" s="603"/>
      <c r="J6" s="603"/>
      <c r="K6" s="603"/>
      <c r="L6" s="603"/>
      <c r="M6" s="603"/>
      <c r="N6" s="603"/>
      <c r="O6" s="485"/>
      <c r="P6" s="360"/>
    </row>
    <row r="7" spans="1:16" x14ac:dyDescent="0.25">
      <c r="B7" s="622" t="s">
        <v>535</v>
      </c>
      <c r="C7" s="622"/>
      <c r="D7" s="622"/>
      <c r="E7" s="622"/>
      <c r="F7" s="622"/>
      <c r="G7" s="622"/>
      <c r="H7" s="622"/>
      <c r="I7" s="622"/>
      <c r="J7" s="622"/>
      <c r="K7" s="622"/>
      <c r="L7" s="622"/>
      <c r="M7" s="622"/>
      <c r="N7" s="622"/>
      <c r="O7" s="622"/>
      <c r="P7" s="360"/>
    </row>
    <row r="8" spans="1:16" x14ac:dyDescent="0.25">
      <c r="B8" s="603" t="s">
        <v>536</v>
      </c>
      <c r="C8" s="603"/>
      <c r="D8" s="603"/>
      <c r="E8" s="603"/>
      <c r="F8" s="603"/>
      <c r="G8" s="603"/>
      <c r="H8" s="603"/>
      <c r="I8" s="603"/>
      <c r="J8" s="603"/>
      <c r="K8" s="603"/>
      <c r="L8" s="603"/>
      <c r="M8" s="603"/>
      <c r="N8" s="603"/>
      <c r="O8" s="485"/>
      <c r="P8" s="360"/>
    </row>
    <row r="9" spans="1:16" x14ac:dyDescent="0.25">
      <c r="B9" s="622" t="s">
        <v>551</v>
      </c>
      <c r="C9" s="622"/>
      <c r="D9" s="622"/>
      <c r="E9" s="622"/>
      <c r="F9" s="622"/>
      <c r="G9" s="622"/>
      <c r="H9" s="622"/>
      <c r="I9" s="622"/>
      <c r="J9" s="622"/>
      <c r="K9" s="622"/>
      <c r="L9" s="622"/>
      <c r="M9" s="622"/>
      <c r="N9" s="622"/>
      <c r="O9" s="622"/>
      <c r="P9" s="360"/>
    </row>
    <row r="10" spans="1:16" x14ac:dyDescent="0.25">
      <c r="B10" s="603" t="s">
        <v>569</v>
      </c>
      <c r="C10" s="603"/>
      <c r="D10" s="603"/>
      <c r="E10" s="603"/>
      <c r="F10" s="603"/>
      <c r="G10" s="603"/>
      <c r="H10" s="603"/>
      <c r="I10" s="603"/>
      <c r="J10" s="603"/>
      <c r="K10" s="603"/>
      <c r="L10" s="603"/>
      <c r="M10" s="603"/>
      <c r="N10" s="603"/>
      <c r="O10" s="485"/>
      <c r="P10" s="360"/>
    </row>
    <row r="11" spans="1:16" x14ac:dyDescent="0.25">
      <c r="B11" s="622" t="s">
        <v>570</v>
      </c>
      <c r="C11" s="622"/>
      <c r="D11" s="622"/>
      <c r="E11" s="622"/>
      <c r="F11" s="622"/>
      <c r="G11" s="622"/>
      <c r="H11" s="622"/>
      <c r="I11" s="622"/>
      <c r="J11" s="622"/>
      <c r="K11" s="622"/>
      <c r="L11" s="622"/>
      <c r="M11" s="622"/>
      <c r="N11" s="622"/>
      <c r="O11" s="622"/>
      <c r="P11" s="360"/>
    </row>
    <row r="12" spans="1:16" x14ac:dyDescent="0.25">
      <c r="B12" s="603" t="s">
        <v>571</v>
      </c>
      <c r="C12" s="603"/>
      <c r="D12" s="603"/>
      <c r="E12" s="603"/>
      <c r="F12" s="603"/>
      <c r="G12" s="603"/>
      <c r="H12" s="603"/>
      <c r="I12" s="603"/>
      <c r="J12" s="603"/>
      <c r="K12" s="603"/>
      <c r="L12" s="603"/>
      <c r="M12" s="603"/>
      <c r="N12" s="603"/>
      <c r="O12" s="485"/>
      <c r="P12" s="360"/>
    </row>
    <row r="13" spans="1:16" s="286" customFormat="1" x14ac:dyDescent="0.25">
      <c r="A13" s="379"/>
      <c r="B13" s="483"/>
      <c r="C13" s="483"/>
      <c r="D13" s="483"/>
      <c r="E13" s="483"/>
      <c r="F13" s="483"/>
      <c r="G13" s="483"/>
      <c r="H13" s="483"/>
      <c r="I13" s="483"/>
      <c r="J13" s="483"/>
      <c r="K13" s="483"/>
      <c r="L13" s="483"/>
      <c r="M13" s="483"/>
      <c r="N13" s="483"/>
      <c r="O13" s="483"/>
      <c r="P13" s="361"/>
    </row>
    <row r="14" spans="1:16" ht="15" customHeight="1" x14ac:dyDescent="0.25">
      <c r="A14" s="536" t="s">
        <v>456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  <c r="O14" s="536"/>
      <c r="P14" s="362"/>
    </row>
    <row r="15" spans="1:16" ht="17.25" customHeight="1" x14ac:dyDescent="0.25">
      <c r="A15" s="375"/>
      <c r="B15" s="478"/>
      <c r="C15" s="173"/>
      <c r="D15" s="478"/>
      <c r="E15" s="478"/>
      <c r="F15" s="478"/>
      <c r="G15" s="478"/>
      <c r="H15" s="58"/>
      <c r="I15" s="58"/>
      <c r="J15" s="58"/>
      <c r="K15" s="58"/>
      <c r="L15" s="478"/>
      <c r="M15" s="478"/>
      <c r="N15" s="478"/>
      <c r="O15" s="4" t="s">
        <v>406</v>
      </c>
      <c r="P15" s="363"/>
    </row>
    <row r="16" spans="1:16" ht="15" customHeight="1" x14ac:dyDescent="0.25">
      <c r="A16" s="604" t="s">
        <v>5</v>
      </c>
      <c r="B16" s="543" t="s">
        <v>325</v>
      </c>
      <c r="C16" s="607" t="s">
        <v>54</v>
      </c>
      <c r="D16" s="520" t="s">
        <v>336</v>
      </c>
      <c r="E16" s="523" t="s">
        <v>194</v>
      </c>
      <c r="F16" s="524"/>
      <c r="G16" s="525"/>
      <c r="H16" s="546" t="s">
        <v>338</v>
      </c>
      <c r="I16" s="549" t="s">
        <v>194</v>
      </c>
      <c r="J16" s="550"/>
      <c r="K16" s="551"/>
      <c r="L16" s="593" t="s">
        <v>0</v>
      </c>
      <c r="M16" s="519" t="s">
        <v>194</v>
      </c>
      <c r="N16" s="519"/>
      <c r="O16" s="519"/>
      <c r="P16" s="364"/>
    </row>
    <row r="17" spans="1:17" ht="15" customHeight="1" x14ac:dyDescent="0.25">
      <c r="A17" s="605"/>
      <c r="B17" s="544"/>
      <c r="C17" s="608"/>
      <c r="D17" s="521"/>
      <c r="E17" s="523" t="s">
        <v>1</v>
      </c>
      <c r="F17" s="525"/>
      <c r="G17" s="520" t="s">
        <v>2</v>
      </c>
      <c r="H17" s="547"/>
      <c r="I17" s="549" t="s">
        <v>1</v>
      </c>
      <c r="J17" s="551"/>
      <c r="K17" s="546" t="s">
        <v>2</v>
      </c>
      <c r="L17" s="594"/>
      <c r="M17" s="519" t="s">
        <v>1</v>
      </c>
      <c r="N17" s="519"/>
      <c r="O17" s="530" t="s">
        <v>2</v>
      </c>
      <c r="P17" s="365"/>
    </row>
    <row r="18" spans="1:17" ht="32.25" customHeight="1" x14ac:dyDescent="0.25">
      <c r="A18" s="606"/>
      <c r="B18" s="545"/>
      <c r="C18" s="609"/>
      <c r="D18" s="522"/>
      <c r="E18" s="468" t="s">
        <v>3</v>
      </c>
      <c r="F18" s="464" t="s">
        <v>4</v>
      </c>
      <c r="G18" s="522"/>
      <c r="H18" s="548"/>
      <c r="I18" s="465" t="s">
        <v>3</v>
      </c>
      <c r="J18" s="458" t="s">
        <v>4</v>
      </c>
      <c r="K18" s="548"/>
      <c r="L18" s="595"/>
      <c r="M18" s="461" t="s">
        <v>3</v>
      </c>
      <c r="N18" s="457" t="s">
        <v>4</v>
      </c>
      <c r="O18" s="530"/>
      <c r="P18" s="365"/>
    </row>
    <row r="19" spans="1:17" ht="15.95" customHeight="1" x14ac:dyDescent="0.25">
      <c r="A19" s="376" t="s">
        <v>71</v>
      </c>
      <c r="B19" s="623" t="s">
        <v>6</v>
      </c>
      <c r="C19" s="623"/>
      <c r="D19" s="623"/>
      <c r="E19" s="623"/>
      <c r="F19" s="623"/>
      <c r="G19" s="623"/>
      <c r="H19" s="623"/>
      <c r="I19" s="623"/>
      <c r="J19" s="623"/>
      <c r="K19" s="623"/>
      <c r="L19" s="623"/>
      <c r="M19" s="623"/>
      <c r="N19" s="623"/>
      <c r="O19" s="623"/>
      <c r="P19" s="350"/>
    </row>
    <row r="20" spans="1:17" ht="15" customHeight="1" x14ac:dyDescent="0.25">
      <c r="A20" s="376" t="s">
        <v>182</v>
      </c>
      <c r="B20" s="29" t="s">
        <v>20</v>
      </c>
      <c r="C20" s="486"/>
      <c r="D20" s="137">
        <f>E20+G20</f>
        <v>12.4</v>
      </c>
      <c r="E20" s="190">
        <f>E22+E23+E24</f>
        <v>12.4</v>
      </c>
      <c r="F20" s="190">
        <f t="shared" ref="F20:G20" si="0">F22+F23+F24</f>
        <v>9.5</v>
      </c>
      <c r="G20" s="190">
        <f t="shared" si="0"/>
        <v>0</v>
      </c>
      <c r="H20" s="298">
        <f>I20+K20</f>
        <v>0</v>
      </c>
      <c r="I20" s="298">
        <f>I22+I23+I24</f>
        <v>0</v>
      </c>
      <c r="J20" s="298">
        <f t="shared" ref="J20:K20" si="1">J22+J23+J24</f>
        <v>0</v>
      </c>
      <c r="K20" s="138">
        <f t="shared" si="1"/>
        <v>0</v>
      </c>
      <c r="L20" s="195">
        <f>M20+O20</f>
        <v>12.4</v>
      </c>
      <c r="M20" s="139">
        <f t="shared" ref="M20:N20" si="2">E20+I20</f>
        <v>12.4</v>
      </c>
      <c r="N20" s="139">
        <f t="shared" si="2"/>
        <v>9.5</v>
      </c>
      <c r="O20" s="139">
        <f>G20+K20</f>
        <v>0</v>
      </c>
    </row>
    <row r="21" spans="1:17" ht="15" customHeight="1" x14ac:dyDescent="0.25">
      <c r="A21" s="207"/>
      <c r="B21" s="332" t="s">
        <v>194</v>
      </c>
      <c r="C21" s="487"/>
      <c r="D21" s="145"/>
      <c r="E21" s="326"/>
      <c r="F21" s="145"/>
      <c r="G21" s="242"/>
      <c r="H21" s="358"/>
      <c r="I21" s="299"/>
      <c r="J21" s="299"/>
      <c r="K21" s="141"/>
      <c r="L21" s="246"/>
      <c r="M21" s="147"/>
      <c r="N21" s="147"/>
      <c r="O21" s="147"/>
      <c r="P21" s="366"/>
      <c r="Q21" s="89"/>
    </row>
    <row r="22" spans="1:17" ht="26.25" hidden="1" customHeight="1" x14ac:dyDescent="0.25">
      <c r="A22" s="207"/>
      <c r="B22" s="481" t="s">
        <v>317</v>
      </c>
      <c r="C22" s="488"/>
      <c r="D22" s="438"/>
      <c r="E22" s="62"/>
      <c r="F22" s="62"/>
      <c r="G22" s="438"/>
      <c r="H22" s="63"/>
      <c r="I22" s="141"/>
      <c r="J22" s="141"/>
      <c r="K22" s="141"/>
      <c r="L22" s="292"/>
      <c r="M22" s="64"/>
      <c r="N22" s="64"/>
      <c r="O22" s="292"/>
      <c r="P22" s="306"/>
      <c r="Q22" s="89"/>
    </row>
    <row r="23" spans="1:17" ht="26.25" x14ac:dyDescent="0.25">
      <c r="A23" s="207"/>
      <c r="B23" s="481" t="s">
        <v>527</v>
      </c>
      <c r="C23" s="488" t="s">
        <v>9</v>
      </c>
      <c r="D23" s="438">
        <f>E23+G23</f>
        <v>6.2</v>
      </c>
      <c r="E23" s="62">
        <v>6.2</v>
      </c>
      <c r="F23" s="62">
        <v>4.7</v>
      </c>
      <c r="G23" s="62"/>
      <c r="H23" s="63">
        <f t="shared" ref="H23:H65" si="3">I23+K23</f>
        <v>0</v>
      </c>
      <c r="I23" s="63"/>
      <c r="J23" s="63"/>
      <c r="K23" s="63"/>
      <c r="L23" s="64">
        <f t="shared" ref="L23:L70" si="4">M23+O23</f>
        <v>6.2</v>
      </c>
      <c r="M23" s="64">
        <f t="shared" ref="M23:O24" si="5">E23+I23</f>
        <v>6.2</v>
      </c>
      <c r="N23" s="64">
        <f t="shared" si="5"/>
        <v>4.7</v>
      </c>
      <c r="O23" s="64">
        <f t="shared" si="5"/>
        <v>0</v>
      </c>
      <c r="P23" s="366"/>
      <c r="Q23" s="89"/>
    </row>
    <row r="24" spans="1:17" ht="51.75" x14ac:dyDescent="0.25">
      <c r="A24" s="279"/>
      <c r="B24" s="156" t="s">
        <v>537</v>
      </c>
      <c r="C24" s="489" t="s">
        <v>25</v>
      </c>
      <c r="D24" s="490">
        <f>E24+G24</f>
        <v>6.2</v>
      </c>
      <c r="E24" s="62">
        <v>6.2</v>
      </c>
      <c r="F24" s="62">
        <v>4.8</v>
      </c>
      <c r="G24" s="438"/>
      <c r="H24" s="63">
        <f t="shared" si="3"/>
        <v>0</v>
      </c>
      <c r="I24" s="63"/>
      <c r="J24" s="63"/>
      <c r="K24" s="63"/>
      <c r="L24" s="64">
        <f t="shared" si="4"/>
        <v>6.2</v>
      </c>
      <c r="M24" s="64">
        <f t="shared" si="5"/>
        <v>6.2</v>
      </c>
      <c r="N24" s="64">
        <f t="shared" si="5"/>
        <v>4.8</v>
      </c>
      <c r="O24" s="64">
        <f t="shared" si="5"/>
        <v>0</v>
      </c>
      <c r="P24" s="306"/>
      <c r="Q24" s="89"/>
    </row>
    <row r="25" spans="1:17" ht="15" customHeight="1" x14ac:dyDescent="0.25">
      <c r="A25" s="40" t="s">
        <v>72</v>
      </c>
      <c r="B25" s="6" t="s">
        <v>7</v>
      </c>
      <c r="C25" s="488"/>
      <c r="D25" s="294">
        <f>E25+G25</f>
        <v>1</v>
      </c>
      <c r="E25" s="16">
        <f>E26+E27+E28</f>
        <v>1</v>
      </c>
      <c r="F25" s="16">
        <f>F26+F27+F28</f>
        <v>0.79999999999999993</v>
      </c>
      <c r="G25" s="16">
        <f>G26+G27+G28</f>
        <v>0</v>
      </c>
      <c r="H25" s="138">
        <f>I25+K25</f>
        <v>0</v>
      </c>
      <c r="I25" s="10"/>
      <c r="J25" s="10"/>
      <c r="K25" s="10">
        <f>K26+K27+K28</f>
        <v>0</v>
      </c>
      <c r="L25" s="139">
        <f t="shared" si="4"/>
        <v>1</v>
      </c>
      <c r="M25" s="12">
        <f>M26+M27+M28</f>
        <v>1</v>
      </c>
      <c r="N25" s="12">
        <f>N26+N27+N28</f>
        <v>0.79999999999999993</v>
      </c>
      <c r="O25" s="12">
        <f>O26+O27+O28</f>
        <v>0</v>
      </c>
      <c r="P25" s="206"/>
      <c r="Q25" s="89"/>
    </row>
    <row r="26" spans="1:17" ht="15" customHeight="1" x14ac:dyDescent="0.25">
      <c r="A26" s="40"/>
      <c r="B26" s="598" t="s">
        <v>527</v>
      </c>
      <c r="C26" s="488" t="s">
        <v>9</v>
      </c>
      <c r="D26" s="16">
        <f t="shared" ref="D26:D70" si="6">E26+G26</f>
        <v>0.1</v>
      </c>
      <c r="E26" s="16">
        <v>0.1</v>
      </c>
      <c r="F26" s="16">
        <v>0.1</v>
      </c>
      <c r="G26" s="16"/>
      <c r="H26" s="138">
        <f t="shared" si="3"/>
        <v>0</v>
      </c>
      <c r="I26" s="10"/>
      <c r="J26" s="10"/>
      <c r="K26" s="176"/>
      <c r="L26" s="139">
        <f t="shared" si="4"/>
        <v>0.1</v>
      </c>
      <c r="M26" s="139">
        <f t="shared" ref="M26:O28" si="7">E26+I26</f>
        <v>0.1</v>
      </c>
      <c r="N26" s="139">
        <f t="shared" si="7"/>
        <v>0.1</v>
      </c>
      <c r="O26" s="139">
        <f t="shared" si="7"/>
        <v>0</v>
      </c>
      <c r="P26" s="366"/>
      <c r="Q26" s="89"/>
    </row>
    <row r="27" spans="1:17" ht="15" customHeight="1" x14ac:dyDescent="0.25">
      <c r="A27" s="40"/>
      <c r="B27" s="598"/>
      <c r="C27" s="488" t="s">
        <v>22</v>
      </c>
      <c r="D27" s="16">
        <f t="shared" si="6"/>
        <v>0.8</v>
      </c>
      <c r="E27" s="16">
        <v>0.8</v>
      </c>
      <c r="F27" s="16">
        <v>0.6</v>
      </c>
      <c r="G27" s="16"/>
      <c r="H27" s="138">
        <f t="shared" si="3"/>
        <v>0</v>
      </c>
      <c r="I27" s="10"/>
      <c r="J27" s="10"/>
      <c r="K27" s="176"/>
      <c r="L27" s="139">
        <f t="shared" si="4"/>
        <v>0.8</v>
      </c>
      <c r="M27" s="139">
        <f t="shared" si="7"/>
        <v>0.8</v>
      </c>
      <c r="N27" s="139">
        <f t="shared" si="7"/>
        <v>0.6</v>
      </c>
      <c r="O27" s="139">
        <f t="shared" si="7"/>
        <v>0</v>
      </c>
      <c r="P27" s="366"/>
      <c r="Q27" s="89"/>
    </row>
    <row r="28" spans="1:17" ht="15" customHeight="1" x14ac:dyDescent="0.25">
      <c r="A28" s="40"/>
      <c r="B28" s="599"/>
      <c r="C28" s="439">
        <v>10</v>
      </c>
      <c r="D28" s="16">
        <f t="shared" si="6"/>
        <v>0.1</v>
      </c>
      <c r="E28" s="16">
        <v>0.1</v>
      </c>
      <c r="F28" s="16">
        <v>0.1</v>
      </c>
      <c r="G28" s="16"/>
      <c r="H28" s="138">
        <f t="shared" si="3"/>
        <v>0</v>
      </c>
      <c r="I28" s="10"/>
      <c r="J28" s="10"/>
      <c r="K28" s="176"/>
      <c r="L28" s="139">
        <f t="shared" si="4"/>
        <v>0.1</v>
      </c>
      <c r="M28" s="139">
        <f t="shared" si="7"/>
        <v>0.1</v>
      </c>
      <c r="N28" s="139">
        <f t="shared" si="7"/>
        <v>0.1</v>
      </c>
      <c r="O28" s="139">
        <f t="shared" si="7"/>
        <v>0</v>
      </c>
      <c r="P28" s="366"/>
      <c r="Q28" s="89"/>
    </row>
    <row r="29" spans="1:17" ht="15" customHeight="1" x14ac:dyDescent="0.25">
      <c r="A29" s="32" t="s">
        <v>73</v>
      </c>
      <c r="B29" s="17" t="s">
        <v>10</v>
      </c>
      <c r="C29" s="488"/>
      <c r="D29" s="294">
        <f>E29+G29</f>
        <v>1.6</v>
      </c>
      <c r="E29" s="16">
        <f>E30+E31+E32</f>
        <v>1.6</v>
      </c>
      <c r="F29" s="16">
        <f>F30+F31+F32</f>
        <v>1.2000000000000002</v>
      </c>
      <c r="G29" s="16">
        <f>G30+G31+G32</f>
        <v>0</v>
      </c>
      <c r="H29" s="138">
        <f t="shared" si="3"/>
        <v>0</v>
      </c>
      <c r="I29" s="10">
        <f>I30+I31+I32</f>
        <v>0</v>
      </c>
      <c r="J29" s="10">
        <f>J30+J31+J32</f>
        <v>0</v>
      </c>
      <c r="K29" s="10">
        <f>K30+K31+K32</f>
        <v>0</v>
      </c>
      <c r="L29" s="139">
        <f t="shared" si="4"/>
        <v>1.6</v>
      </c>
      <c r="M29" s="12">
        <f>M30+M31+M32</f>
        <v>1.6</v>
      </c>
      <c r="N29" s="12">
        <f>N30+N31+N32</f>
        <v>1.2000000000000002</v>
      </c>
      <c r="O29" s="12">
        <f>O30+O31+O32</f>
        <v>0</v>
      </c>
      <c r="P29" s="206"/>
      <c r="Q29" s="89"/>
    </row>
    <row r="30" spans="1:17" ht="15" customHeight="1" x14ac:dyDescent="0.25">
      <c r="A30" s="40"/>
      <c r="B30" s="598" t="s">
        <v>527</v>
      </c>
      <c r="C30" s="488" t="s">
        <v>9</v>
      </c>
      <c r="D30" s="16">
        <f t="shared" si="6"/>
        <v>0.7</v>
      </c>
      <c r="E30" s="16">
        <v>0.7</v>
      </c>
      <c r="F30" s="16">
        <v>0.5</v>
      </c>
      <c r="G30" s="16"/>
      <c r="H30" s="138">
        <f t="shared" si="3"/>
        <v>0</v>
      </c>
      <c r="I30" s="10"/>
      <c r="J30" s="10"/>
      <c r="K30" s="176"/>
      <c r="L30" s="139">
        <f t="shared" si="4"/>
        <v>0.7</v>
      </c>
      <c r="M30" s="139">
        <f t="shared" ref="M30:O32" si="8">E30+I30</f>
        <v>0.7</v>
      </c>
      <c r="N30" s="139">
        <f t="shared" si="8"/>
        <v>0.5</v>
      </c>
      <c r="O30" s="139">
        <f t="shared" si="8"/>
        <v>0</v>
      </c>
      <c r="P30" s="366"/>
      <c r="Q30" s="89"/>
    </row>
    <row r="31" spans="1:17" ht="15" customHeight="1" x14ac:dyDescent="0.25">
      <c r="A31" s="40"/>
      <c r="B31" s="598"/>
      <c r="C31" s="488" t="s">
        <v>22</v>
      </c>
      <c r="D31" s="16">
        <f t="shared" si="6"/>
        <v>0.8</v>
      </c>
      <c r="E31" s="16">
        <v>0.8</v>
      </c>
      <c r="F31" s="16">
        <v>0.6</v>
      </c>
      <c r="G31" s="16"/>
      <c r="H31" s="138">
        <f t="shared" si="3"/>
        <v>0</v>
      </c>
      <c r="I31" s="10"/>
      <c r="J31" s="10"/>
      <c r="K31" s="176"/>
      <c r="L31" s="139">
        <f t="shared" si="4"/>
        <v>0.8</v>
      </c>
      <c r="M31" s="139">
        <f t="shared" si="8"/>
        <v>0.8</v>
      </c>
      <c r="N31" s="139">
        <f t="shared" si="8"/>
        <v>0.6</v>
      </c>
      <c r="O31" s="139">
        <f t="shared" si="8"/>
        <v>0</v>
      </c>
      <c r="P31" s="366"/>
      <c r="Q31" s="89"/>
    </row>
    <row r="32" spans="1:17" ht="15" customHeight="1" x14ac:dyDescent="0.25">
      <c r="A32" s="40"/>
      <c r="B32" s="599"/>
      <c r="C32" s="439">
        <v>10</v>
      </c>
      <c r="D32" s="16">
        <f t="shared" si="6"/>
        <v>0.1</v>
      </c>
      <c r="E32" s="16">
        <v>0.1</v>
      </c>
      <c r="F32" s="16">
        <v>0.1</v>
      </c>
      <c r="G32" s="16"/>
      <c r="H32" s="138">
        <f t="shared" si="3"/>
        <v>0</v>
      </c>
      <c r="I32" s="10"/>
      <c r="J32" s="10"/>
      <c r="K32" s="176"/>
      <c r="L32" s="139">
        <f t="shared" si="4"/>
        <v>0.1</v>
      </c>
      <c r="M32" s="139">
        <f t="shared" si="8"/>
        <v>0.1</v>
      </c>
      <c r="N32" s="139">
        <f t="shared" si="8"/>
        <v>0.1</v>
      </c>
      <c r="O32" s="139">
        <f t="shared" si="8"/>
        <v>0</v>
      </c>
      <c r="P32" s="366"/>
      <c r="Q32" s="89"/>
    </row>
    <row r="33" spans="1:17" ht="15" customHeight="1" x14ac:dyDescent="0.25">
      <c r="A33" s="32" t="s">
        <v>74</v>
      </c>
      <c r="B33" s="17" t="s">
        <v>11</v>
      </c>
      <c r="C33" s="488"/>
      <c r="D33" s="294">
        <f>E33+G33</f>
        <v>2.7</v>
      </c>
      <c r="E33" s="16">
        <f>E34+E36+E37+E35</f>
        <v>2.7</v>
      </c>
      <c r="F33" s="16">
        <f>F34+F36+F37+F35</f>
        <v>2.1</v>
      </c>
      <c r="G33" s="16">
        <f>G34+G36+G37</f>
        <v>0</v>
      </c>
      <c r="H33" s="138">
        <f t="shared" si="3"/>
        <v>0</v>
      </c>
      <c r="I33" s="10">
        <f>I34+I35+I36+I37</f>
        <v>0</v>
      </c>
      <c r="J33" s="10">
        <f>J34+J35+J36+J37</f>
        <v>0</v>
      </c>
      <c r="K33" s="10">
        <f>K34+K36+K37</f>
        <v>0</v>
      </c>
      <c r="L33" s="139">
        <f t="shared" si="4"/>
        <v>2.7</v>
      </c>
      <c r="M33" s="12">
        <f>M34+M35+M36+M37</f>
        <v>2.7</v>
      </c>
      <c r="N33" s="12">
        <f t="shared" ref="N33:O33" si="9">N34+N35+N36+N37</f>
        <v>2.1</v>
      </c>
      <c r="O33" s="12">
        <f t="shared" si="9"/>
        <v>0</v>
      </c>
      <c r="P33" s="206"/>
      <c r="Q33" s="89"/>
    </row>
    <row r="34" spans="1:17" ht="15" customHeight="1" x14ac:dyDescent="0.25">
      <c r="A34" s="40"/>
      <c r="B34" s="598" t="s">
        <v>527</v>
      </c>
      <c r="C34" s="488" t="s">
        <v>9</v>
      </c>
      <c r="D34" s="16">
        <f t="shared" si="6"/>
        <v>0.5</v>
      </c>
      <c r="E34" s="16">
        <v>0.5</v>
      </c>
      <c r="F34" s="16">
        <v>0.4</v>
      </c>
      <c r="G34" s="16"/>
      <c r="H34" s="138">
        <f t="shared" si="3"/>
        <v>0</v>
      </c>
      <c r="I34" s="10"/>
      <c r="J34" s="10"/>
      <c r="K34" s="176"/>
      <c r="L34" s="139">
        <f t="shared" si="4"/>
        <v>0.5</v>
      </c>
      <c r="M34" s="139">
        <f t="shared" ref="M34:O37" si="10">E34+I34</f>
        <v>0.5</v>
      </c>
      <c r="N34" s="139">
        <f t="shared" si="10"/>
        <v>0.4</v>
      </c>
      <c r="O34" s="139">
        <f t="shared" si="10"/>
        <v>0</v>
      </c>
      <c r="P34" s="366"/>
      <c r="Q34" s="89"/>
    </row>
    <row r="35" spans="1:17" ht="15" customHeight="1" x14ac:dyDescent="0.25">
      <c r="A35" s="40"/>
      <c r="B35" s="598"/>
      <c r="C35" s="488" t="s">
        <v>22</v>
      </c>
      <c r="D35" s="16">
        <f t="shared" si="6"/>
        <v>2</v>
      </c>
      <c r="E35" s="16">
        <v>2</v>
      </c>
      <c r="F35" s="16">
        <v>1.5</v>
      </c>
      <c r="G35" s="16"/>
      <c r="H35" s="138">
        <f t="shared" si="3"/>
        <v>0</v>
      </c>
      <c r="I35" s="10"/>
      <c r="J35" s="10"/>
      <c r="K35" s="176"/>
      <c r="L35" s="139">
        <f t="shared" si="4"/>
        <v>2</v>
      </c>
      <c r="M35" s="139">
        <f t="shared" si="10"/>
        <v>2</v>
      </c>
      <c r="N35" s="139">
        <f t="shared" si="10"/>
        <v>1.5</v>
      </c>
      <c r="O35" s="139"/>
      <c r="P35" s="366"/>
      <c r="Q35" s="89"/>
    </row>
    <row r="36" spans="1:17" ht="15" customHeight="1" x14ac:dyDescent="0.25">
      <c r="A36" s="40"/>
      <c r="B36" s="598"/>
      <c r="C36" s="502" t="s">
        <v>30</v>
      </c>
      <c r="D36" s="16">
        <f t="shared" si="6"/>
        <v>0.1</v>
      </c>
      <c r="E36" s="16">
        <v>0.1</v>
      </c>
      <c r="F36" s="16">
        <v>0.1</v>
      </c>
      <c r="G36" s="16"/>
      <c r="H36" s="138">
        <f t="shared" si="3"/>
        <v>0</v>
      </c>
      <c r="I36" s="10"/>
      <c r="J36" s="10"/>
      <c r="K36" s="176"/>
      <c r="L36" s="139">
        <f t="shared" si="4"/>
        <v>0.1</v>
      </c>
      <c r="M36" s="139">
        <f t="shared" si="10"/>
        <v>0.1</v>
      </c>
      <c r="N36" s="139">
        <f t="shared" si="10"/>
        <v>0.1</v>
      </c>
      <c r="O36" s="139">
        <f t="shared" si="10"/>
        <v>0</v>
      </c>
      <c r="P36" s="366"/>
      <c r="Q36" s="89"/>
    </row>
    <row r="37" spans="1:17" ht="15" customHeight="1" x14ac:dyDescent="0.25">
      <c r="A37" s="40"/>
      <c r="B37" s="599"/>
      <c r="C37" s="439">
        <v>10</v>
      </c>
      <c r="D37" s="16">
        <f t="shared" si="6"/>
        <v>0.1</v>
      </c>
      <c r="E37" s="16">
        <v>0.1</v>
      </c>
      <c r="F37" s="16">
        <v>0.1</v>
      </c>
      <c r="G37" s="16"/>
      <c r="H37" s="138">
        <f t="shared" si="3"/>
        <v>0</v>
      </c>
      <c r="I37" s="10"/>
      <c r="J37" s="10"/>
      <c r="K37" s="176"/>
      <c r="L37" s="139">
        <f t="shared" si="4"/>
        <v>0.1</v>
      </c>
      <c r="M37" s="139">
        <f t="shared" si="10"/>
        <v>0.1</v>
      </c>
      <c r="N37" s="139">
        <f t="shared" si="10"/>
        <v>0.1</v>
      </c>
      <c r="O37" s="139">
        <f t="shared" si="10"/>
        <v>0</v>
      </c>
      <c r="P37" s="366"/>
      <c r="Q37" s="89"/>
    </row>
    <row r="38" spans="1:17" ht="15" customHeight="1" x14ac:dyDescent="0.25">
      <c r="A38" s="32" t="s">
        <v>75</v>
      </c>
      <c r="B38" s="17" t="s">
        <v>12</v>
      </c>
      <c r="C38" s="488"/>
      <c r="D38" s="294">
        <f>E38+G38</f>
        <v>3.0000000000000004</v>
      </c>
      <c r="E38" s="16">
        <f>E39+E40+E41</f>
        <v>3.0000000000000004</v>
      </c>
      <c r="F38" s="16">
        <f>F39+F40+F41</f>
        <v>2.3000000000000003</v>
      </c>
      <c r="G38" s="16">
        <f>G39+G40+G41</f>
        <v>0</v>
      </c>
      <c r="H38" s="138">
        <f t="shared" si="3"/>
        <v>0</v>
      </c>
      <c r="I38" s="10">
        <f>I39+I40+I41</f>
        <v>0</v>
      </c>
      <c r="J38" s="10">
        <f>J39+J40+J41</f>
        <v>0</v>
      </c>
      <c r="K38" s="10">
        <f>K39+K40+K41</f>
        <v>0</v>
      </c>
      <c r="L38" s="139">
        <f t="shared" si="4"/>
        <v>3.0000000000000004</v>
      </c>
      <c r="M38" s="12">
        <f>M39+M40+M41</f>
        <v>3.0000000000000004</v>
      </c>
      <c r="N38" s="12">
        <f>N39+N40+N41</f>
        <v>2.3000000000000003</v>
      </c>
      <c r="O38" s="12">
        <f>O39+O40+O41</f>
        <v>0</v>
      </c>
      <c r="P38" s="206"/>
      <c r="Q38" s="89"/>
    </row>
    <row r="39" spans="1:17" ht="15" customHeight="1" x14ac:dyDescent="0.25">
      <c r="A39" s="40"/>
      <c r="B39" s="598" t="s">
        <v>527</v>
      </c>
      <c r="C39" s="488" t="s">
        <v>9</v>
      </c>
      <c r="D39" s="16">
        <f t="shared" si="6"/>
        <v>0.7</v>
      </c>
      <c r="E39" s="16">
        <v>0.7</v>
      </c>
      <c r="F39" s="16">
        <v>0.5</v>
      </c>
      <c r="G39" s="16"/>
      <c r="H39" s="138">
        <f t="shared" si="3"/>
        <v>0</v>
      </c>
      <c r="I39" s="10"/>
      <c r="J39" s="10"/>
      <c r="K39" s="176"/>
      <c r="L39" s="139">
        <f t="shared" si="4"/>
        <v>0.7</v>
      </c>
      <c r="M39" s="139">
        <f t="shared" ref="M39:O41" si="11">E39+I39</f>
        <v>0.7</v>
      </c>
      <c r="N39" s="139">
        <f t="shared" si="11"/>
        <v>0.5</v>
      </c>
      <c r="O39" s="139">
        <f t="shared" si="11"/>
        <v>0</v>
      </c>
      <c r="P39" s="366"/>
      <c r="Q39" s="89"/>
    </row>
    <row r="40" spans="1:17" ht="15" customHeight="1" x14ac:dyDescent="0.25">
      <c r="A40" s="40"/>
      <c r="B40" s="598"/>
      <c r="C40" s="488" t="s">
        <v>22</v>
      </c>
      <c r="D40" s="16">
        <f t="shared" si="6"/>
        <v>2.2000000000000002</v>
      </c>
      <c r="E40" s="16">
        <v>2.2000000000000002</v>
      </c>
      <c r="F40" s="16">
        <v>1.7</v>
      </c>
      <c r="G40" s="16"/>
      <c r="H40" s="138">
        <f t="shared" si="3"/>
        <v>0</v>
      </c>
      <c r="I40" s="10"/>
      <c r="J40" s="10"/>
      <c r="K40" s="176"/>
      <c r="L40" s="139">
        <f t="shared" si="4"/>
        <v>2.2000000000000002</v>
      </c>
      <c r="M40" s="139">
        <f t="shared" si="11"/>
        <v>2.2000000000000002</v>
      </c>
      <c r="N40" s="139">
        <f t="shared" si="11"/>
        <v>1.7</v>
      </c>
      <c r="O40" s="139">
        <f t="shared" si="11"/>
        <v>0</v>
      </c>
      <c r="P40" s="366"/>
      <c r="Q40" s="89"/>
    </row>
    <row r="41" spans="1:17" ht="15" customHeight="1" x14ac:dyDescent="0.25">
      <c r="A41" s="40"/>
      <c r="B41" s="599"/>
      <c r="C41" s="439">
        <v>10</v>
      </c>
      <c r="D41" s="16">
        <f t="shared" si="6"/>
        <v>0.1</v>
      </c>
      <c r="E41" s="16">
        <v>0.1</v>
      </c>
      <c r="F41" s="16">
        <v>0.1</v>
      </c>
      <c r="G41" s="16"/>
      <c r="H41" s="138">
        <f t="shared" si="3"/>
        <v>0</v>
      </c>
      <c r="I41" s="10"/>
      <c r="J41" s="10"/>
      <c r="K41" s="176"/>
      <c r="L41" s="139">
        <f t="shared" si="4"/>
        <v>0.1</v>
      </c>
      <c r="M41" s="139">
        <f t="shared" si="11"/>
        <v>0.1</v>
      </c>
      <c r="N41" s="139">
        <f t="shared" si="11"/>
        <v>0.1</v>
      </c>
      <c r="O41" s="139">
        <f t="shared" si="11"/>
        <v>0</v>
      </c>
      <c r="P41" s="366"/>
      <c r="Q41" s="89"/>
    </row>
    <row r="42" spans="1:17" ht="15" customHeight="1" x14ac:dyDescent="0.25">
      <c r="A42" s="32" t="s">
        <v>76</v>
      </c>
      <c r="B42" s="17" t="s">
        <v>13</v>
      </c>
      <c r="C42" s="488"/>
      <c r="D42" s="294">
        <f>E42+G42</f>
        <v>0.79999999999999993</v>
      </c>
      <c r="E42" s="16">
        <f>E43+E44+E45</f>
        <v>0.79999999999999993</v>
      </c>
      <c r="F42" s="16">
        <f>F43+F44+F45</f>
        <v>0.6</v>
      </c>
      <c r="G42" s="16">
        <f>G43+G44+G45</f>
        <v>0</v>
      </c>
      <c r="H42" s="138">
        <f t="shared" si="3"/>
        <v>0</v>
      </c>
      <c r="I42" s="10">
        <f>I43+I44+I45</f>
        <v>0</v>
      </c>
      <c r="J42" s="10">
        <f>J43+J44+J45</f>
        <v>0</v>
      </c>
      <c r="K42" s="10">
        <f>K43+K44+K45</f>
        <v>0</v>
      </c>
      <c r="L42" s="139">
        <f t="shared" si="4"/>
        <v>0.79999999999999993</v>
      </c>
      <c r="M42" s="12">
        <f>M43+M44+M45</f>
        <v>0.79999999999999993</v>
      </c>
      <c r="N42" s="12">
        <f>N43+N44+N45</f>
        <v>0.6</v>
      </c>
      <c r="O42" s="12">
        <f>O43+O44+O45</f>
        <v>0</v>
      </c>
      <c r="P42" s="206"/>
      <c r="Q42" s="89"/>
    </row>
    <row r="43" spans="1:17" ht="15" customHeight="1" x14ac:dyDescent="0.25">
      <c r="A43" s="40"/>
      <c r="B43" s="598" t="s">
        <v>527</v>
      </c>
      <c r="C43" s="488" t="s">
        <v>9</v>
      </c>
      <c r="D43" s="16">
        <f t="shared" si="6"/>
        <v>0.3</v>
      </c>
      <c r="E43" s="16">
        <v>0.3</v>
      </c>
      <c r="F43" s="16">
        <v>0.2</v>
      </c>
      <c r="G43" s="16"/>
      <c r="H43" s="138">
        <f t="shared" si="3"/>
        <v>0</v>
      </c>
      <c r="I43" s="10"/>
      <c r="J43" s="10"/>
      <c r="K43" s="176"/>
      <c r="L43" s="139">
        <f t="shared" si="4"/>
        <v>0.3</v>
      </c>
      <c r="M43" s="139">
        <f t="shared" ref="M43:O45" si="12">E43+I43</f>
        <v>0.3</v>
      </c>
      <c r="N43" s="139">
        <f t="shared" si="12"/>
        <v>0.2</v>
      </c>
      <c r="O43" s="139">
        <f t="shared" si="12"/>
        <v>0</v>
      </c>
      <c r="P43" s="366"/>
      <c r="Q43" s="89"/>
    </row>
    <row r="44" spans="1:17" ht="15" customHeight="1" x14ac:dyDescent="0.25">
      <c r="A44" s="40"/>
      <c r="B44" s="598"/>
      <c r="C44" s="488" t="s">
        <v>22</v>
      </c>
      <c r="D44" s="16">
        <f t="shared" si="6"/>
        <v>0.4</v>
      </c>
      <c r="E44" s="16">
        <v>0.4</v>
      </c>
      <c r="F44" s="16">
        <v>0.3</v>
      </c>
      <c r="G44" s="16"/>
      <c r="H44" s="138">
        <f t="shared" si="3"/>
        <v>0</v>
      </c>
      <c r="I44" s="10"/>
      <c r="J44" s="10"/>
      <c r="K44" s="176"/>
      <c r="L44" s="139">
        <f t="shared" si="4"/>
        <v>0.4</v>
      </c>
      <c r="M44" s="139">
        <f t="shared" si="12"/>
        <v>0.4</v>
      </c>
      <c r="N44" s="139">
        <f t="shared" si="12"/>
        <v>0.3</v>
      </c>
      <c r="O44" s="139">
        <f t="shared" si="12"/>
        <v>0</v>
      </c>
      <c r="P44" s="366"/>
      <c r="Q44" s="89"/>
    </row>
    <row r="45" spans="1:17" ht="15" customHeight="1" x14ac:dyDescent="0.25">
      <c r="A45" s="40"/>
      <c r="B45" s="599"/>
      <c r="C45" s="439">
        <v>10</v>
      </c>
      <c r="D45" s="16">
        <f t="shared" si="6"/>
        <v>0.1</v>
      </c>
      <c r="E45" s="16">
        <v>0.1</v>
      </c>
      <c r="F45" s="16">
        <v>0.1</v>
      </c>
      <c r="G45" s="16"/>
      <c r="H45" s="138">
        <f t="shared" si="3"/>
        <v>0</v>
      </c>
      <c r="I45" s="10"/>
      <c r="J45" s="10"/>
      <c r="K45" s="176"/>
      <c r="L45" s="139">
        <f t="shared" si="4"/>
        <v>0.1</v>
      </c>
      <c r="M45" s="139">
        <f t="shared" si="12"/>
        <v>0.1</v>
      </c>
      <c r="N45" s="139">
        <f t="shared" si="12"/>
        <v>0.1</v>
      </c>
      <c r="O45" s="139">
        <f t="shared" si="12"/>
        <v>0</v>
      </c>
      <c r="P45" s="366"/>
      <c r="Q45" s="89"/>
    </row>
    <row r="46" spans="1:17" ht="15" customHeight="1" x14ac:dyDescent="0.25">
      <c r="A46" s="32" t="s">
        <v>77</v>
      </c>
      <c r="B46" s="17" t="s">
        <v>14</v>
      </c>
      <c r="C46" s="488"/>
      <c r="D46" s="294">
        <f>E46+G46</f>
        <v>0.79999999999999993</v>
      </c>
      <c r="E46" s="16">
        <f>E47+E48+E49</f>
        <v>0.79999999999999993</v>
      </c>
      <c r="F46" s="16">
        <f>F47+F48+F49</f>
        <v>0.6</v>
      </c>
      <c r="G46" s="16">
        <f>G47+G48+G49</f>
        <v>0</v>
      </c>
      <c r="H46" s="138">
        <f>I46+K46</f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39">
        <f t="shared" si="4"/>
        <v>0.79999999999999993</v>
      </c>
      <c r="M46" s="12">
        <f>M47+M48+M49</f>
        <v>0.79999999999999993</v>
      </c>
      <c r="N46" s="12">
        <f>N47+N48+N49</f>
        <v>0.6</v>
      </c>
      <c r="O46" s="12">
        <f>O47+O48+O49</f>
        <v>0</v>
      </c>
      <c r="P46" s="206"/>
      <c r="Q46" s="89"/>
    </row>
    <row r="47" spans="1:17" ht="15" customHeight="1" x14ac:dyDescent="0.25">
      <c r="A47" s="40"/>
      <c r="B47" s="598" t="s">
        <v>527</v>
      </c>
      <c r="C47" s="488" t="s">
        <v>9</v>
      </c>
      <c r="D47" s="16">
        <f t="shared" si="6"/>
        <v>0.3</v>
      </c>
      <c r="E47" s="16">
        <v>0.3</v>
      </c>
      <c r="F47" s="16">
        <v>0.2</v>
      </c>
      <c r="G47" s="16"/>
      <c r="H47" s="138">
        <f t="shared" si="3"/>
        <v>0</v>
      </c>
      <c r="I47" s="10"/>
      <c r="J47" s="10"/>
      <c r="K47" s="176"/>
      <c r="L47" s="139">
        <f t="shared" si="4"/>
        <v>0.3</v>
      </c>
      <c r="M47" s="139">
        <f t="shared" ref="M47:O49" si="13">E47+I47</f>
        <v>0.3</v>
      </c>
      <c r="N47" s="139">
        <f t="shared" si="13"/>
        <v>0.2</v>
      </c>
      <c r="O47" s="139">
        <f t="shared" si="13"/>
        <v>0</v>
      </c>
      <c r="P47" s="366"/>
      <c r="Q47" s="89"/>
    </row>
    <row r="48" spans="1:17" ht="15" customHeight="1" x14ac:dyDescent="0.25">
      <c r="A48" s="40"/>
      <c r="B48" s="598"/>
      <c r="C48" s="488" t="s">
        <v>22</v>
      </c>
      <c r="D48" s="16">
        <f t="shared" si="6"/>
        <v>0.4</v>
      </c>
      <c r="E48" s="16">
        <v>0.4</v>
      </c>
      <c r="F48" s="16">
        <v>0.3</v>
      </c>
      <c r="G48" s="16"/>
      <c r="H48" s="138">
        <f t="shared" si="3"/>
        <v>0</v>
      </c>
      <c r="I48" s="10"/>
      <c r="J48" s="10"/>
      <c r="K48" s="176"/>
      <c r="L48" s="139">
        <f t="shared" si="4"/>
        <v>0.4</v>
      </c>
      <c r="M48" s="139">
        <f t="shared" si="13"/>
        <v>0.4</v>
      </c>
      <c r="N48" s="139">
        <f t="shared" si="13"/>
        <v>0.3</v>
      </c>
      <c r="O48" s="139">
        <f t="shared" si="13"/>
        <v>0</v>
      </c>
      <c r="P48" s="366"/>
      <c r="Q48" s="89"/>
    </row>
    <row r="49" spans="1:17" ht="15" customHeight="1" x14ac:dyDescent="0.25">
      <c r="A49" s="40"/>
      <c r="B49" s="599"/>
      <c r="C49" s="439">
        <v>10</v>
      </c>
      <c r="D49" s="16">
        <f t="shared" si="6"/>
        <v>0.1</v>
      </c>
      <c r="E49" s="16">
        <v>0.1</v>
      </c>
      <c r="F49" s="16">
        <v>0.1</v>
      </c>
      <c r="G49" s="16"/>
      <c r="H49" s="138">
        <f t="shared" si="3"/>
        <v>0</v>
      </c>
      <c r="I49" s="10"/>
      <c r="J49" s="10"/>
      <c r="K49" s="176"/>
      <c r="L49" s="139">
        <f t="shared" si="4"/>
        <v>0.1</v>
      </c>
      <c r="M49" s="139">
        <f t="shared" si="13"/>
        <v>0.1</v>
      </c>
      <c r="N49" s="139">
        <f t="shared" si="13"/>
        <v>0.1</v>
      </c>
      <c r="O49" s="139">
        <f t="shared" si="13"/>
        <v>0</v>
      </c>
      <c r="P49" s="366"/>
      <c r="Q49" s="89"/>
    </row>
    <row r="50" spans="1:17" ht="15" customHeight="1" x14ac:dyDescent="0.25">
      <c r="A50" s="32" t="s">
        <v>78</v>
      </c>
      <c r="B50" s="17" t="s">
        <v>15</v>
      </c>
      <c r="C50" s="488"/>
      <c r="D50" s="137">
        <f t="shared" si="6"/>
        <v>1.6</v>
      </c>
      <c r="E50" s="16">
        <f>E51+E52+E53</f>
        <v>1.6</v>
      </c>
      <c r="F50" s="16">
        <f>F51+F52+F53</f>
        <v>1.3000000000000003</v>
      </c>
      <c r="G50" s="16">
        <f>G51+G52+G53</f>
        <v>0</v>
      </c>
      <c r="H50" s="138">
        <f>I50+K50</f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39">
        <f t="shared" si="4"/>
        <v>1.6</v>
      </c>
      <c r="M50" s="12">
        <f>M51+M52+M53</f>
        <v>1.6</v>
      </c>
      <c r="N50" s="12">
        <f>N51+N52+N53</f>
        <v>1.3000000000000003</v>
      </c>
      <c r="O50" s="12">
        <f>O51+O52+O53</f>
        <v>0</v>
      </c>
      <c r="P50" s="206"/>
      <c r="Q50" s="89"/>
    </row>
    <row r="51" spans="1:17" ht="15" customHeight="1" x14ac:dyDescent="0.25">
      <c r="A51" s="40"/>
      <c r="B51" s="598" t="s">
        <v>527</v>
      </c>
      <c r="C51" s="488" t="s">
        <v>9</v>
      </c>
      <c r="D51" s="16">
        <f t="shared" si="6"/>
        <v>0.1</v>
      </c>
      <c r="E51" s="16">
        <v>0.1</v>
      </c>
      <c r="F51" s="16">
        <v>0.1</v>
      </c>
      <c r="G51" s="16"/>
      <c r="H51" s="138">
        <f t="shared" si="3"/>
        <v>0</v>
      </c>
      <c r="I51" s="10"/>
      <c r="J51" s="10"/>
      <c r="K51" s="176"/>
      <c r="L51" s="139">
        <f t="shared" si="4"/>
        <v>0.1</v>
      </c>
      <c r="M51" s="139">
        <f t="shared" ref="M51:O53" si="14">E51+I51</f>
        <v>0.1</v>
      </c>
      <c r="N51" s="139">
        <f t="shared" si="14"/>
        <v>0.1</v>
      </c>
      <c r="O51" s="139">
        <f t="shared" si="14"/>
        <v>0</v>
      </c>
      <c r="P51" s="366"/>
      <c r="Q51" s="89"/>
    </row>
    <row r="52" spans="1:17" ht="15" customHeight="1" x14ac:dyDescent="0.25">
      <c r="A52" s="40"/>
      <c r="B52" s="598"/>
      <c r="C52" s="488" t="s">
        <v>22</v>
      </c>
      <c r="D52" s="16">
        <f t="shared" si="6"/>
        <v>1.4</v>
      </c>
      <c r="E52" s="16">
        <v>1.4</v>
      </c>
      <c r="F52" s="16">
        <v>1.1000000000000001</v>
      </c>
      <c r="G52" s="16"/>
      <c r="H52" s="138">
        <f t="shared" si="3"/>
        <v>0</v>
      </c>
      <c r="I52" s="10"/>
      <c r="J52" s="10"/>
      <c r="K52" s="176"/>
      <c r="L52" s="139">
        <f t="shared" si="4"/>
        <v>1.4</v>
      </c>
      <c r="M52" s="139">
        <f t="shared" si="14"/>
        <v>1.4</v>
      </c>
      <c r="N52" s="139">
        <f t="shared" si="14"/>
        <v>1.1000000000000001</v>
      </c>
      <c r="O52" s="139">
        <f t="shared" si="14"/>
        <v>0</v>
      </c>
      <c r="P52" s="366"/>
      <c r="Q52" s="89"/>
    </row>
    <row r="53" spans="1:17" ht="15" customHeight="1" x14ac:dyDescent="0.25">
      <c r="A53" s="40"/>
      <c r="B53" s="599"/>
      <c r="C53" s="439">
        <v>10</v>
      </c>
      <c r="D53" s="16">
        <f t="shared" si="6"/>
        <v>0.1</v>
      </c>
      <c r="E53" s="16">
        <v>0.1</v>
      </c>
      <c r="F53" s="16">
        <v>0.1</v>
      </c>
      <c r="G53" s="16"/>
      <c r="H53" s="138">
        <f t="shared" si="3"/>
        <v>0</v>
      </c>
      <c r="I53" s="10"/>
      <c r="J53" s="10"/>
      <c r="K53" s="176"/>
      <c r="L53" s="139">
        <f t="shared" si="4"/>
        <v>0.1</v>
      </c>
      <c r="M53" s="139">
        <f t="shared" si="14"/>
        <v>0.1</v>
      </c>
      <c r="N53" s="139">
        <f t="shared" si="14"/>
        <v>0.1</v>
      </c>
      <c r="O53" s="139">
        <f t="shared" si="14"/>
        <v>0</v>
      </c>
      <c r="P53" s="366"/>
      <c r="Q53" s="89"/>
    </row>
    <row r="54" spans="1:17" ht="15" customHeight="1" x14ac:dyDescent="0.25">
      <c r="A54" s="32" t="s">
        <v>79</v>
      </c>
      <c r="B54" s="17" t="s">
        <v>16</v>
      </c>
      <c r="C54" s="488"/>
      <c r="D54" s="294">
        <f>E54+G54</f>
        <v>3.3</v>
      </c>
      <c r="E54" s="16">
        <f>E55+E56+E57</f>
        <v>3.3</v>
      </c>
      <c r="F54" s="16">
        <f>F55+F56+F57</f>
        <v>2.5</v>
      </c>
      <c r="G54" s="16">
        <f>G55+G56+G57</f>
        <v>0</v>
      </c>
      <c r="H54" s="138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39">
        <f t="shared" si="4"/>
        <v>3.3</v>
      </c>
      <c r="M54" s="12">
        <f>M55+M56+M57</f>
        <v>3.3</v>
      </c>
      <c r="N54" s="12">
        <f>N55+N56+N57</f>
        <v>2.5</v>
      </c>
      <c r="O54" s="12">
        <f>O55+O56+O57</f>
        <v>0</v>
      </c>
      <c r="P54" s="206"/>
      <c r="Q54" s="89"/>
    </row>
    <row r="55" spans="1:17" ht="15" customHeight="1" x14ac:dyDescent="0.25">
      <c r="A55" s="40"/>
      <c r="B55" s="598" t="s">
        <v>527</v>
      </c>
      <c r="C55" s="488" t="s">
        <v>9</v>
      </c>
      <c r="D55" s="16">
        <f t="shared" si="6"/>
        <v>0.8</v>
      </c>
      <c r="E55" s="16">
        <v>0.8</v>
      </c>
      <c r="F55" s="16">
        <v>0.6</v>
      </c>
      <c r="G55" s="16"/>
      <c r="H55" s="138">
        <f t="shared" si="3"/>
        <v>0</v>
      </c>
      <c r="I55" s="10"/>
      <c r="J55" s="10"/>
      <c r="K55" s="176"/>
      <c r="L55" s="139">
        <f t="shared" si="4"/>
        <v>0.8</v>
      </c>
      <c r="M55" s="139">
        <f t="shared" ref="M55:O57" si="15">E55+I55</f>
        <v>0.8</v>
      </c>
      <c r="N55" s="139">
        <f t="shared" si="15"/>
        <v>0.6</v>
      </c>
      <c r="O55" s="139">
        <f t="shared" si="15"/>
        <v>0</v>
      </c>
      <c r="P55" s="366"/>
      <c r="Q55" s="89"/>
    </row>
    <row r="56" spans="1:17" ht="15" customHeight="1" x14ac:dyDescent="0.25">
      <c r="A56" s="40"/>
      <c r="B56" s="598"/>
      <c r="C56" s="488" t="s">
        <v>22</v>
      </c>
      <c r="D56" s="16">
        <f t="shared" si="6"/>
        <v>2.2000000000000002</v>
      </c>
      <c r="E56" s="16">
        <v>2.2000000000000002</v>
      </c>
      <c r="F56" s="16">
        <v>1.7</v>
      </c>
      <c r="G56" s="16"/>
      <c r="H56" s="138">
        <f t="shared" si="3"/>
        <v>0</v>
      </c>
      <c r="I56" s="10"/>
      <c r="J56" s="10"/>
      <c r="K56" s="176"/>
      <c r="L56" s="139">
        <f t="shared" si="4"/>
        <v>2.2000000000000002</v>
      </c>
      <c r="M56" s="139">
        <f t="shared" si="15"/>
        <v>2.2000000000000002</v>
      </c>
      <c r="N56" s="139">
        <f t="shared" si="15"/>
        <v>1.7</v>
      </c>
      <c r="O56" s="139">
        <f t="shared" si="15"/>
        <v>0</v>
      </c>
      <c r="P56" s="366"/>
      <c r="Q56" s="89"/>
    </row>
    <row r="57" spans="1:17" ht="15" customHeight="1" x14ac:dyDescent="0.25">
      <c r="A57" s="40"/>
      <c r="B57" s="599"/>
      <c r="C57" s="439">
        <v>10</v>
      </c>
      <c r="D57" s="16">
        <f t="shared" si="6"/>
        <v>0.3</v>
      </c>
      <c r="E57" s="16">
        <v>0.3</v>
      </c>
      <c r="F57" s="16">
        <v>0.2</v>
      </c>
      <c r="G57" s="16"/>
      <c r="H57" s="138">
        <f t="shared" si="3"/>
        <v>0</v>
      </c>
      <c r="I57" s="10"/>
      <c r="J57" s="10"/>
      <c r="K57" s="176"/>
      <c r="L57" s="139">
        <f t="shared" si="4"/>
        <v>0.3</v>
      </c>
      <c r="M57" s="139">
        <f t="shared" si="15"/>
        <v>0.3</v>
      </c>
      <c r="N57" s="139">
        <f t="shared" si="15"/>
        <v>0.2</v>
      </c>
      <c r="O57" s="139">
        <f t="shared" si="15"/>
        <v>0</v>
      </c>
      <c r="P57" s="366"/>
      <c r="Q57" s="89"/>
    </row>
    <row r="58" spans="1:17" ht="15" customHeight="1" x14ac:dyDescent="0.25">
      <c r="A58" s="32" t="s">
        <v>80</v>
      </c>
      <c r="B58" s="17" t="s">
        <v>17</v>
      </c>
      <c r="C58" s="488"/>
      <c r="D58" s="294">
        <f>E58+G58</f>
        <v>1</v>
      </c>
      <c r="E58" s="16">
        <f>E59+E60+E61</f>
        <v>1</v>
      </c>
      <c r="F58" s="16">
        <f>F59+F60+F61</f>
        <v>0.79999999999999993</v>
      </c>
      <c r="G58" s="16">
        <f>G59+G60+G61</f>
        <v>0</v>
      </c>
      <c r="H58" s="138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39">
        <f t="shared" si="4"/>
        <v>1</v>
      </c>
      <c r="M58" s="12">
        <f>M59+M60+M61</f>
        <v>1</v>
      </c>
      <c r="N58" s="12">
        <f>N59+N60+N61</f>
        <v>0.79999999999999993</v>
      </c>
      <c r="O58" s="12">
        <f>O59+O60+O61</f>
        <v>0</v>
      </c>
      <c r="P58" s="206"/>
      <c r="Q58" s="89"/>
    </row>
    <row r="59" spans="1:17" ht="15" customHeight="1" x14ac:dyDescent="0.25">
      <c r="A59" s="40"/>
      <c r="B59" s="598" t="s">
        <v>527</v>
      </c>
      <c r="C59" s="488" t="s">
        <v>9</v>
      </c>
      <c r="D59" s="16">
        <f t="shared" si="6"/>
        <v>0.5</v>
      </c>
      <c r="E59" s="16">
        <v>0.5</v>
      </c>
      <c r="F59" s="16">
        <v>0.4</v>
      </c>
      <c r="G59" s="16"/>
      <c r="H59" s="138">
        <f t="shared" si="3"/>
        <v>0</v>
      </c>
      <c r="I59" s="10"/>
      <c r="J59" s="10"/>
      <c r="K59" s="176"/>
      <c r="L59" s="139">
        <f t="shared" si="4"/>
        <v>0.5</v>
      </c>
      <c r="M59" s="139">
        <f t="shared" ref="M59:O61" si="16">E59+I59</f>
        <v>0.5</v>
      </c>
      <c r="N59" s="139">
        <f t="shared" si="16"/>
        <v>0.4</v>
      </c>
      <c r="O59" s="139">
        <f t="shared" si="16"/>
        <v>0</v>
      </c>
      <c r="P59" s="366"/>
      <c r="Q59" s="89"/>
    </row>
    <row r="60" spans="1:17" ht="15" customHeight="1" x14ac:dyDescent="0.25">
      <c r="A60" s="40"/>
      <c r="B60" s="598"/>
      <c r="C60" s="488" t="s">
        <v>22</v>
      </c>
      <c r="D60" s="16">
        <f t="shared" si="6"/>
        <v>0.4</v>
      </c>
      <c r="E60" s="16">
        <v>0.4</v>
      </c>
      <c r="F60" s="16">
        <v>0.3</v>
      </c>
      <c r="G60" s="16"/>
      <c r="H60" s="138">
        <f t="shared" si="3"/>
        <v>0</v>
      </c>
      <c r="I60" s="10"/>
      <c r="J60" s="10"/>
      <c r="K60" s="176"/>
      <c r="L60" s="139">
        <f t="shared" si="4"/>
        <v>0.4</v>
      </c>
      <c r="M60" s="139">
        <f t="shared" si="16"/>
        <v>0.4</v>
      </c>
      <c r="N60" s="139">
        <f t="shared" si="16"/>
        <v>0.3</v>
      </c>
      <c r="O60" s="139">
        <f t="shared" si="16"/>
        <v>0</v>
      </c>
      <c r="P60" s="366"/>
      <c r="Q60" s="89"/>
    </row>
    <row r="61" spans="1:17" ht="15" customHeight="1" x14ac:dyDescent="0.25">
      <c r="A61" s="40"/>
      <c r="B61" s="599"/>
      <c r="C61" s="439">
        <v>10</v>
      </c>
      <c r="D61" s="16">
        <f t="shared" si="6"/>
        <v>0.1</v>
      </c>
      <c r="E61" s="16">
        <v>0.1</v>
      </c>
      <c r="F61" s="16">
        <v>0.1</v>
      </c>
      <c r="G61" s="16"/>
      <c r="H61" s="138">
        <f t="shared" si="3"/>
        <v>0</v>
      </c>
      <c r="I61" s="10"/>
      <c r="J61" s="10"/>
      <c r="K61" s="176"/>
      <c r="L61" s="139">
        <f t="shared" si="4"/>
        <v>0.1</v>
      </c>
      <c r="M61" s="139">
        <f t="shared" si="16"/>
        <v>0.1</v>
      </c>
      <c r="N61" s="139">
        <f t="shared" si="16"/>
        <v>0.1</v>
      </c>
      <c r="O61" s="139">
        <f t="shared" si="16"/>
        <v>0</v>
      </c>
      <c r="P61" s="366"/>
      <c r="Q61" s="89"/>
    </row>
    <row r="62" spans="1:17" ht="15" customHeight="1" x14ac:dyDescent="0.25">
      <c r="A62" s="32" t="s">
        <v>81</v>
      </c>
      <c r="B62" s="17" t="s">
        <v>18</v>
      </c>
      <c r="C62" s="488"/>
      <c r="D62" s="294">
        <f>E62+G62</f>
        <v>0.89999999999999991</v>
      </c>
      <c r="E62" s="16">
        <f>E63+E64+E65</f>
        <v>0.89999999999999991</v>
      </c>
      <c r="F62" s="16">
        <f>F63+F64+F65</f>
        <v>0.7</v>
      </c>
      <c r="G62" s="16">
        <f>G63+G64+G65</f>
        <v>0</v>
      </c>
      <c r="H62" s="138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39">
        <f t="shared" si="4"/>
        <v>0.89999999999999991</v>
      </c>
      <c r="M62" s="12">
        <f>M63+M64+M65</f>
        <v>0.89999999999999991</v>
      </c>
      <c r="N62" s="12">
        <f>N63+N64+N65</f>
        <v>0.7</v>
      </c>
      <c r="O62" s="12">
        <f>O63+O64+O65</f>
        <v>0</v>
      </c>
      <c r="P62" s="206"/>
      <c r="Q62" s="89"/>
    </row>
    <row r="63" spans="1:17" ht="15" customHeight="1" x14ac:dyDescent="0.25">
      <c r="A63" s="40"/>
      <c r="B63" s="598" t="s">
        <v>527</v>
      </c>
      <c r="C63" s="488" t="s">
        <v>9</v>
      </c>
      <c r="D63" s="16">
        <f t="shared" si="6"/>
        <v>0.1</v>
      </c>
      <c r="E63" s="16">
        <v>0.1</v>
      </c>
      <c r="F63" s="16">
        <v>0.1</v>
      </c>
      <c r="G63" s="16"/>
      <c r="H63" s="138">
        <f t="shared" si="3"/>
        <v>0</v>
      </c>
      <c r="I63" s="10"/>
      <c r="J63" s="10"/>
      <c r="K63" s="176"/>
      <c r="L63" s="139">
        <f t="shared" si="4"/>
        <v>0.1</v>
      </c>
      <c r="M63" s="139">
        <f t="shared" ref="M63:O65" si="17">E63+I63</f>
        <v>0.1</v>
      </c>
      <c r="N63" s="139">
        <f t="shared" si="17"/>
        <v>0.1</v>
      </c>
      <c r="O63" s="139">
        <f t="shared" si="17"/>
        <v>0</v>
      </c>
      <c r="P63" s="366"/>
      <c r="Q63" s="89"/>
    </row>
    <row r="64" spans="1:17" ht="15" customHeight="1" x14ac:dyDescent="0.25">
      <c r="A64" s="40"/>
      <c r="B64" s="598"/>
      <c r="C64" s="488" t="s">
        <v>22</v>
      </c>
      <c r="D64" s="16">
        <f t="shared" si="6"/>
        <v>0.7</v>
      </c>
      <c r="E64" s="16">
        <v>0.7</v>
      </c>
      <c r="F64" s="16">
        <v>0.5</v>
      </c>
      <c r="G64" s="16"/>
      <c r="H64" s="138">
        <f t="shared" si="3"/>
        <v>0</v>
      </c>
      <c r="I64" s="10"/>
      <c r="J64" s="10"/>
      <c r="K64" s="176"/>
      <c r="L64" s="139">
        <f t="shared" si="4"/>
        <v>0.7</v>
      </c>
      <c r="M64" s="139">
        <f t="shared" si="17"/>
        <v>0.7</v>
      </c>
      <c r="N64" s="139">
        <f t="shared" si="17"/>
        <v>0.5</v>
      </c>
      <c r="O64" s="139">
        <f t="shared" si="17"/>
        <v>0</v>
      </c>
      <c r="P64" s="366"/>
      <c r="Q64" s="89"/>
    </row>
    <row r="65" spans="1:18" ht="15" customHeight="1" x14ac:dyDescent="0.25">
      <c r="A65" s="40"/>
      <c r="B65" s="599"/>
      <c r="C65" s="439">
        <v>10</v>
      </c>
      <c r="D65" s="16">
        <f t="shared" si="6"/>
        <v>0.1</v>
      </c>
      <c r="E65" s="16">
        <v>0.1</v>
      </c>
      <c r="F65" s="16">
        <v>0.1</v>
      </c>
      <c r="G65" s="16"/>
      <c r="H65" s="138">
        <f t="shared" si="3"/>
        <v>0</v>
      </c>
      <c r="I65" s="10"/>
      <c r="J65" s="10"/>
      <c r="K65" s="176"/>
      <c r="L65" s="139">
        <f t="shared" si="4"/>
        <v>0.1</v>
      </c>
      <c r="M65" s="139">
        <f t="shared" si="17"/>
        <v>0.1</v>
      </c>
      <c r="N65" s="139">
        <f t="shared" si="17"/>
        <v>0.1</v>
      </c>
      <c r="O65" s="139">
        <f t="shared" si="17"/>
        <v>0</v>
      </c>
      <c r="P65" s="366"/>
      <c r="Q65" s="89"/>
    </row>
    <row r="66" spans="1:18" ht="15" customHeight="1" x14ac:dyDescent="0.25">
      <c r="A66" s="32" t="s">
        <v>82</v>
      </c>
      <c r="B66" s="17" t="s">
        <v>19</v>
      </c>
      <c r="C66" s="488"/>
      <c r="D66" s="294">
        <f>E66+G66</f>
        <v>1.1000000000000001</v>
      </c>
      <c r="E66" s="16">
        <f>E67+E68+E69</f>
        <v>1.1000000000000001</v>
      </c>
      <c r="F66" s="16">
        <f>F67+F68+F69</f>
        <v>0.8</v>
      </c>
      <c r="G66" s="16">
        <f>G67+G68+G69</f>
        <v>0</v>
      </c>
      <c r="H66" s="138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39">
        <f t="shared" si="4"/>
        <v>1.1000000000000001</v>
      </c>
      <c r="M66" s="12">
        <f>M67+M68+M69</f>
        <v>1.1000000000000001</v>
      </c>
      <c r="N66" s="12">
        <f>N67+N68+N69</f>
        <v>0.8</v>
      </c>
      <c r="O66" s="12">
        <f>O67+O68+O69</f>
        <v>0</v>
      </c>
      <c r="P66" s="206"/>
      <c r="Q66" s="89"/>
    </row>
    <row r="67" spans="1:18" ht="15" customHeight="1" x14ac:dyDescent="0.25">
      <c r="A67" s="40"/>
      <c r="B67" s="598" t="s">
        <v>527</v>
      </c>
      <c r="C67" s="488" t="s">
        <v>9</v>
      </c>
      <c r="D67" s="16">
        <f t="shared" si="6"/>
        <v>0.4</v>
      </c>
      <c r="E67" s="16">
        <v>0.4</v>
      </c>
      <c r="F67" s="16">
        <v>0.3</v>
      </c>
      <c r="G67" s="16"/>
      <c r="H67" s="138">
        <f>I67+K67</f>
        <v>0</v>
      </c>
      <c r="I67" s="10"/>
      <c r="J67" s="10"/>
      <c r="K67" s="176"/>
      <c r="L67" s="139">
        <f t="shared" si="4"/>
        <v>0.4</v>
      </c>
      <c r="M67" s="139">
        <f t="shared" ref="M67:O69" si="18">E67+I67</f>
        <v>0.4</v>
      </c>
      <c r="N67" s="139">
        <f t="shared" si="18"/>
        <v>0.3</v>
      </c>
      <c r="O67" s="139">
        <f t="shared" si="18"/>
        <v>0</v>
      </c>
      <c r="P67" s="366"/>
      <c r="Q67" s="89"/>
    </row>
    <row r="68" spans="1:18" ht="15" hidden="1" customHeight="1" x14ac:dyDescent="0.25">
      <c r="A68" s="40"/>
      <c r="B68" s="598"/>
      <c r="C68" s="488" t="s">
        <v>31</v>
      </c>
      <c r="D68" s="16">
        <f t="shared" si="6"/>
        <v>0</v>
      </c>
      <c r="E68" s="16"/>
      <c r="F68" s="16"/>
      <c r="G68" s="16"/>
      <c r="H68" s="138">
        <f>I68+K68</f>
        <v>0</v>
      </c>
      <c r="I68" s="10"/>
      <c r="J68" s="10"/>
      <c r="K68" s="176"/>
      <c r="L68" s="139">
        <f t="shared" si="4"/>
        <v>0</v>
      </c>
      <c r="M68" s="139">
        <f t="shared" si="18"/>
        <v>0</v>
      </c>
      <c r="N68" s="139">
        <f t="shared" si="18"/>
        <v>0</v>
      </c>
      <c r="O68" s="139">
        <f t="shared" si="18"/>
        <v>0</v>
      </c>
      <c r="P68" s="366"/>
      <c r="Q68" s="89"/>
    </row>
    <row r="69" spans="1:18" ht="15" customHeight="1" x14ac:dyDescent="0.25">
      <c r="A69" s="40"/>
      <c r="B69" s="599"/>
      <c r="C69" s="488" t="s">
        <v>22</v>
      </c>
      <c r="D69" s="16">
        <f t="shared" si="6"/>
        <v>0.7</v>
      </c>
      <c r="E69" s="16">
        <v>0.7</v>
      </c>
      <c r="F69" s="16">
        <v>0.5</v>
      </c>
      <c r="G69" s="16"/>
      <c r="H69" s="138">
        <f>I69+K69</f>
        <v>0</v>
      </c>
      <c r="I69" s="10"/>
      <c r="J69" s="10"/>
      <c r="K69" s="176"/>
      <c r="L69" s="139">
        <f t="shared" si="4"/>
        <v>0.7</v>
      </c>
      <c r="M69" s="139">
        <f t="shared" si="18"/>
        <v>0.7</v>
      </c>
      <c r="N69" s="139">
        <f t="shared" si="18"/>
        <v>0.5</v>
      </c>
      <c r="O69" s="139">
        <f t="shared" si="18"/>
        <v>0</v>
      </c>
      <c r="P69" s="366"/>
      <c r="Q69" s="89"/>
    </row>
    <row r="70" spans="1:18" x14ac:dyDescent="0.25">
      <c r="A70" s="38" t="s">
        <v>83</v>
      </c>
      <c r="B70" s="82" t="s">
        <v>174</v>
      </c>
      <c r="C70" s="491"/>
      <c r="D70" s="21">
        <f t="shared" si="6"/>
        <v>30.200000000000003</v>
      </c>
      <c r="E70" s="21">
        <f>E20+E25+E29+E33+E38+E42+E46+E50+E54+E58+E62+E66</f>
        <v>30.200000000000003</v>
      </c>
      <c r="F70" s="21">
        <f>F20+F25+F29+F33+F38+F42+F46+F50+F54+F58+F62+F66</f>
        <v>23.200000000000003</v>
      </c>
      <c r="G70" s="21">
        <f>G20+G25+G29+G33+G38+G42+G46+G50+G54+G58+G62+G66</f>
        <v>0</v>
      </c>
      <c r="H70" s="21">
        <f>I70+K70</f>
        <v>0</v>
      </c>
      <c r="I70" s="21">
        <f>I20+I25+I29+I33+I38+I42+I46+I50+I54+I58+I62+I66</f>
        <v>0</v>
      </c>
      <c r="J70" s="21">
        <f>J20+J25+J29+J33+J38+J42+J46+J50+J54+J58+J62+J66</f>
        <v>0</v>
      </c>
      <c r="K70" s="21">
        <f>K20+K25+K29+K33+K38+K42+K46+K50+K54+K58+K62+K66</f>
        <v>0</v>
      </c>
      <c r="L70" s="21">
        <f t="shared" si="4"/>
        <v>30.200000000000003</v>
      </c>
      <c r="M70" s="21">
        <f>M20+M25+M29+M33+M38+M42+M46+M50+M54+M58+M62+M66</f>
        <v>30.200000000000003</v>
      </c>
      <c r="N70" s="21">
        <f>N20+N25+N29+N33+N38+N42+N46+N50+N54+N58+N62+N66</f>
        <v>23.200000000000003</v>
      </c>
      <c r="O70" s="21">
        <f>O20+O25+O29+O33+O38+O42+O46+O50+O54+O58+O62+O66</f>
        <v>0</v>
      </c>
      <c r="P70" s="367"/>
      <c r="Q70" s="174"/>
      <c r="R70" s="89"/>
    </row>
    <row r="71" spans="1:18" ht="15" customHeight="1" x14ac:dyDescent="0.25">
      <c r="A71" s="32" t="s">
        <v>84</v>
      </c>
      <c r="B71" s="600" t="s">
        <v>59</v>
      </c>
      <c r="C71" s="601"/>
      <c r="D71" s="601"/>
      <c r="E71" s="601"/>
      <c r="F71" s="601"/>
      <c r="G71" s="601"/>
      <c r="H71" s="601"/>
      <c r="I71" s="601"/>
      <c r="J71" s="601"/>
      <c r="K71" s="601"/>
      <c r="L71" s="601"/>
      <c r="M71" s="601"/>
      <c r="N71" s="601"/>
      <c r="O71" s="602"/>
      <c r="P71" s="350"/>
    </row>
    <row r="72" spans="1:18" x14ac:dyDescent="0.25">
      <c r="A72" s="376" t="s">
        <v>85</v>
      </c>
      <c r="B72" s="29" t="s">
        <v>20</v>
      </c>
      <c r="C72" s="470"/>
      <c r="D72" s="137">
        <f>E72+G72</f>
        <v>1618.7</v>
      </c>
      <c r="E72" s="137">
        <f t="shared" ref="E72:K72" si="19">E74+E75+E76</f>
        <v>809</v>
      </c>
      <c r="F72" s="137">
        <f t="shared" si="19"/>
        <v>0</v>
      </c>
      <c r="G72" s="137">
        <f t="shared" si="19"/>
        <v>809.7</v>
      </c>
      <c r="H72" s="138">
        <f t="shared" si="19"/>
        <v>414</v>
      </c>
      <c r="I72" s="138">
        <f t="shared" si="19"/>
        <v>0.6</v>
      </c>
      <c r="J72" s="138">
        <f t="shared" si="19"/>
        <v>0.5</v>
      </c>
      <c r="K72" s="138">
        <f t="shared" si="19"/>
        <v>413.4</v>
      </c>
      <c r="L72" s="139">
        <f>M72+O72</f>
        <v>2032.7000000000003</v>
      </c>
      <c r="M72" s="139">
        <f>M74+M75+M76</f>
        <v>809.6</v>
      </c>
      <c r="N72" s="139">
        <f>N74+N75+N76</f>
        <v>0.5</v>
      </c>
      <c r="O72" s="139">
        <f>O74+O75+O76</f>
        <v>1223.1000000000001</v>
      </c>
      <c r="P72" s="366"/>
    </row>
    <row r="73" spans="1:18" x14ac:dyDescent="0.25">
      <c r="A73" s="207"/>
      <c r="B73" s="129" t="s">
        <v>194</v>
      </c>
      <c r="C73" s="273"/>
      <c r="D73" s="145"/>
      <c r="E73" s="145"/>
      <c r="F73" s="145"/>
      <c r="G73" s="145"/>
      <c r="H73" s="146"/>
      <c r="I73" s="146"/>
      <c r="J73" s="146"/>
      <c r="K73" s="146"/>
      <c r="L73" s="147"/>
      <c r="M73" s="147"/>
      <c r="N73" s="147"/>
      <c r="O73" s="147"/>
      <c r="P73" s="366"/>
    </row>
    <row r="74" spans="1:18" ht="15" customHeight="1" x14ac:dyDescent="0.25">
      <c r="A74" s="207"/>
      <c r="B74" s="619" t="s">
        <v>316</v>
      </c>
      <c r="C74" s="177" t="s">
        <v>25</v>
      </c>
      <c r="D74" s="137">
        <f>E74+G74</f>
        <v>1333.8000000000002</v>
      </c>
      <c r="E74" s="62">
        <v>524.1</v>
      </c>
      <c r="F74" s="62"/>
      <c r="G74" s="62">
        <v>809.7</v>
      </c>
      <c r="H74" s="63">
        <f>I74+K74</f>
        <v>388.7</v>
      </c>
      <c r="I74" s="63"/>
      <c r="J74" s="63"/>
      <c r="K74" s="63">
        <v>388.7</v>
      </c>
      <c r="L74" s="64">
        <f>M74+O74</f>
        <v>1722.5</v>
      </c>
      <c r="M74" s="64">
        <f t="shared" ref="M74:O76" si="20">E74+I74</f>
        <v>524.1</v>
      </c>
      <c r="N74" s="64">
        <f t="shared" si="20"/>
        <v>0</v>
      </c>
      <c r="O74" s="64">
        <f t="shared" si="20"/>
        <v>1198.4000000000001</v>
      </c>
      <c r="P74" s="366"/>
    </row>
    <row r="75" spans="1:18" s="37" customFormat="1" ht="23.25" customHeight="1" x14ac:dyDescent="0.25">
      <c r="A75" s="207"/>
      <c r="B75" s="619"/>
      <c r="C75" s="475" t="s">
        <v>31</v>
      </c>
      <c r="D75" s="137">
        <f>E75+G75</f>
        <v>284.89999999999998</v>
      </c>
      <c r="E75" s="62">
        <v>284.89999999999998</v>
      </c>
      <c r="F75" s="62"/>
      <c r="G75" s="62"/>
      <c r="H75" s="63">
        <f>I75+K75</f>
        <v>0</v>
      </c>
      <c r="I75" s="63"/>
      <c r="J75" s="63"/>
      <c r="K75" s="63"/>
      <c r="L75" s="64">
        <f>M75+O75</f>
        <v>284.89999999999998</v>
      </c>
      <c r="M75" s="64">
        <f t="shared" si="20"/>
        <v>284.89999999999998</v>
      </c>
      <c r="N75" s="64">
        <f t="shared" si="20"/>
        <v>0</v>
      </c>
      <c r="O75" s="64">
        <f t="shared" si="20"/>
        <v>0</v>
      </c>
      <c r="P75" s="366"/>
    </row>
    <row r="76" spans="1:18" s="37" customFormat="1" ht="53.25" customHeight="1" x14ac:dyDescent="0.25">
      <c r="A76" s="279"/>
      <c r="B76" s="156" t="s">
        <v>572</v>
      </c>
      <c r="C76" s="175" t="s">
        <v>31</v>
      </c>
      <c r="D76" s="137">
        <f>E76+G76</f>
        <v>0</v>
      </c>
      <c r="E76" s="62"/>
      <c r="F76" s="62"/>
      <c r="G76" s="62"/>
      <c r="H76" s="63">
        <f>I76+K76</f>
        <v>25.3</v>
      </c>
      <c r="I76" s="63">
        <v>0.6</v>
      </c>
      <c r="J76" s="63">
        <v>0.5</v>
      </c>
      <c r="K76" s="63">
        <v>24.7</v>
      </c>
      <c r="L76" s="64">
        <f>M76+O76</f>
        <v>25.3</v>
      </c>
      <c r="M76" s="64">
        <f t="shared" si="20"/>
        <v>0.6</v>
      </c>
      <c r="N76" s="64">
        <f t="shared" si="20"/>
        <v>0.5</v>
      </c>
      <c r="O76" s="64">
        <f t="shared" si="20"/>
        <v>24.7</v>
      </c>
      <c r="P76" s="366"/>
    </row>
    <row r="77" spans="1:18" x14ac:dyDescent="0.25">
      <c r="A77" s="38" t="s">
        <v>86</v>
      </c>
      <c r="B77" s="21" t="s">
        <v>175</v>
      </c>
      <c r="C77" s="349"/>
      <c r="D77" s="21">
        <f>D72</f>
        <v>1618.7</v>
      </c>
      <c r="E77" s="21">
        <f t="shared" ref="E77:O77" si="21">E72</f>
        <v>809</v>
      </c>
      <c r="F77" s="21">
        <f t="shared" si="21"/>
        <v>0</v>
      </c>
      <c r="G77" s="21">
        <f t="shared" si="21"/>
        <v>809.7</v>
      </c>
      <c r="H77" s="21">
        <f t="shared" si="21"/>
        <v>414</v>
      </c>
      <c r="I77" s="21">
        <f t="shared" si="21"/>
        <v>0.6</v>
      </c>
      <c r="J77" s="21">
        <f t="shared" si="21"/>
        <v>0.5</v>
      </c>
      <c r="K77" s="21">
        <f t="shared" si="21"/>
        <v>413.4</v>
      </c>
      <c r="L77" s="21">
        <f t="shared" si="21"/>
        <v>2032.7000000000003</v>
      </c>
      <c r="M77" s="21">
        <f t="shared" si="21"/>
        <v>809.6</v>
      </c>
      <c r="N77" s="21">
        <f t="shared" si="21"/>
        <v>0.5</v>
      </c>
      <c r="O77" s="21">
        <f t="shared" si="21"/>
        <v>1223.1000000000001</v>
      </c>
      <c r="P77" s="367"/>
    </row>
    <row r="78" spans="1:18" x14ac:dyDescent="0.25">
      <c r="A78" s="32" t="s">
        <v>87</v>
      </c>
      <c r="B78" s="620" t="s">
        <v>63</v>
      </c>
      <c r="C78" s="620"/>
      <c r="D78" s="620"/>
      <c r="E78" s="620"/>
      <c r="F78" s="620"/>
      <c r="G78" s="620"/>
      <c r="H78" s="620"/>
      <c r="I78" s="620"/>
      <c r="J78" s="620"/>
      <c r="K78" s="620"/>
      <c r="L78" s="620"/>
      <c r="M78" s="620"/>
      <c r="N78" s="620"/>
      <c r="O78" s="620"/>
      <c r="P78" s="350"/>
    </row>
    <row r="79" spans="1:18" x14ac:dyDescent="0.25">
      <c r="A79" s="32" t="s">
        <v>88</v>
      </c>
      <c r="B79" s="17" t="s">
        <v>20</v>
      </c>
      <c r="C79" s="503" t="s">
        <v>32</v>
      </c>
      <c r="D79" s="190">
        <f t="shared" ref="D79" si="22">E79+G79</f>
        <v>125</v>
      </c>
      <c r="E79" s="137"/>
      <c r="F79" s="137"/>
      <c r="G79" s="179">
        <v>125</v>
      </c>
      <c r="H79" s="138">
        <f>I79+K79</f>
        <v>-6</v>
      </c>
      <c r="I79" s="138"/>
      <c r="J79" s="138"/>
      <c r="K79" s="298">
        <v>-6</v>
      </c>
      <c r="L79" s="139">
        <f t="shared" ref="L79:L80" si="23">M79+O79</f>
        <v>119</v>
      </c>
      <c r="M79" s="139">
        <f t="shared" ref="M79:O80" si="24">E79+I79</f>
        <v>0</v>
      </c>
      <c r="N79" s="139">
        <f t="shared" si="24"/>
        <v>0</v>
      </c>
      <c r="O79" s="139">
        <f t="shared" si="24"/>
        <v>119</v>
      </c>
      <c r="P79" s="366"/>
    </row>
    <row r="80" spans="1:18" ht="26.25" x14ac:dyDescent="0.25">
      <c r="A80" s="40"/>
      <c r="B80" s="354" t="s">
        <v>317</v>
      </c>
      <c r="C80" s="501"/>
      <c r="D80" s="191"/>
      <c r="E80" s="140"/>
      <c r="F80" s="140"/>
      <c r="G80" s="181"/>
      <c r="H80" s="141"/>
      <c r="I80" s="141"/>
      <c r="J80" s="141"/>
      <c r="K80" s="299"/>
      <c r="L80" s="142">
        <f t="shared" si="23"/>
        <v>0</v>
      </c>
      <c r="M80" s="142"/>
      <c r="N80" s="142"/>
      <c r="O80" s="142">
        <f t="shared" si="24"/>
        <v>0</v>
      </c>
      <c r="P80" s="366"/>
    </row>
    <row r="81" spans="1:16" ht="26.25" hidden="1" x14ac:dyDescent="0.25">
      <c r="A81" s="40"/>
      <c r="B81" s="344" t="s">
        <v>442</v>
      </c>
      <c r="C81" s="492" t="s">
        <v>32</v>
      </c>
      <c r="D81" s="293"/>
      <c r="E81" s="293"/>
      <c r="F81" s="293"/>
      <c r="G81" s="293"/>
      <c r="H81" s="141">
        <f>I81+K81</f>
        <v>0</v>
      </c>
      <c r="I81" s="141"/>
      <c r="J81" s="141"/>
      <c r="K81" s="141"/>
      <c r="L81" s="142">
        <f>M81+O81</f>
        <v>0</v>
      </c>
      <c r="M81" s="142">
        <f t="shared" ref="M81:O83" si="25">E81+I81</f>
        <v>0</v>
      </c>
      <c r="N81" s="142">
        <f t="shared" si="25"/>
        <v>0</v>
      </c>
      <c r="O81" s="142">
        <f t="shared" si="25"/>
        <v>0</v>
      </c>
      <c r="P81" s="366"/>
    </row>
    <row r="82" spans="1:16" ht="39" hidden="1" x14ac:dyDescent="0.25">
      <c r="A82" s="40"/>
      <c r="B82" s="345" t="s">
        <v>443</v>
      </c>
      <c r="C82" s="486" t="s">
        <v>32</v>
      </c>
      <c r="D82" s="145"/>
      <c r="E82" s="145"/>
      <c r="F82" s="145"/>
      <c r="G82" s="145"/>
      <c r="H82" s="138">
        <f>I82+K82</f>
        <v>0</v>
      </c>
      <c r="I82" s="141"/>
      <c r="J82" s="141"/>
      <c r="K82" s="141"/>
      <c r="L82" s="139">
        <f>M82+O82</f>
        <v>0</v>
      </c>
      <c r="M82" s="139">
        <f t="shared" si="25"/>
        <v>0</v>
      </c>
      <c r="N82" s="139">
        <f t="shared" si="25"/>
        <v>0</v>
      </c>
      <c r="O82" s="139">
        <f t="shared" si="25"/>
        <v>0</v>
      </c>
      <c r="P82" s="366"/>
    </row>
    <row r="83" spans="1:16" x14ac:dyDescent="0.25">
      <c r="A83" s="32" t="s">
        <v>89</v>
      </c>
      <c r="B83" s="17" t="s">
        <v>70</v>
      </c>
      <c r="C83" s="503" t="s">
        <v>32</v>
      </c>
      <c r="D83" s="190">
        <f>E83+G83</f>
        <v>1.6</v>
      </c>
      <c r="E83" s="137">
        <v>1.6</v>
      </c>
      <c r="F83" s="137">
        <v>1.2</v>
      </c>
      <c r="G83" s="179">
        <f>G85+G86</f>
        <v>0</v>
      </c>
      <c r="H83" s="138">
        <f>I83+K83</f>
        <v>0</v>
      </c>
      <c r="I83" s="180"/>
      <c r="J83" s="138"/>
      <c r="K83" s="298">
        <f>K85+K86</f>
        <v>0</v>
      </c>
      <c r="L83" s="352">
        <f>M83+O83</f>
        <v>1.6</v>
      </c>
      <c r="M83" s="139">
        <f t="shared" si="25"/>
        <v>1.6</v>
      </c>
      <c r="N83" s="139">
        <f t="shared" si="25"/>
        <v>1.2</v>
      </c>
      <c r="O83" s="139">
        <f t="shared" si="25"/>
        <v>0</v>
      </c>
    </row>
    <row r="84" spans="1:16" hidden="1" x14ac:dyDescent="0.25">
      <c r="A84" s="40"/>
      <c r="B84" s="440" t="s">
        <v>194</v>
      </c>
      <c r="C84" s="493"/>
      <c r="D84" s="326"/>
      <c r="E84" s="145"/>
      <c r="F84" s="145"/>
      <c r="G84" s="242"/>
      <c r="H84" s="146"/>
      <c r="I84" s="243"/>
      <c r="J84" s="146"/>
      <c r="K84" s="358"/>
      <c r="L84" s="441"/>
      <c r="M84" s="147"/>
      <c r="N84" s="246"/>
      <c r="O84" s="147"/>
      <c r="P84" s="366"/>
    </row>
    <row r="85" spans="1:16" ht="26.25" hidden="1" x14ac:dyDescent="0.25">
      <c r="A85" s="40"/>
      <c r="B85" s="354" t="s">
        <v>442</v>
      </c>
      <c r="C85" s="500" t="s">
        <v>32</v>
      </c>
      <c r="D85" s="326">
        <f>E85+G85</f>
        <v>0</v>
      </c>
      <c r="E85" s="145"/>
      <c r="F85" s="145"/>
      <c r="G85" s="242"/>
      <c r="H85" s="146">
        <f>I85+K85</f>
        <v>0</v>
      </c>
      <c r="I85" s="356"/>
      <c r="J85" s="63"/>
      <c r="K85" s="442"/>
      <c r="L85" s="441">
        <f>M85+O85</f>
        <v>0</v>
      </c>
      <c r="M85" s="147">
        <f t="shared" ref="M85:O86" si="26">E85+I85</f>
        <v>0</v>
      </c>
      <c r="N85" s="246">
        <f t="shared" si="26"/>
        <v>0</v>
      </c>
      <c r="O85" s="147">
        <f t="shared" si="26"/>
        <v>0</v>
      </c>
      <c r="P85" s="366"/>
    </row>
    <row r="86" spans="1:16" ht="26.25" x14ac:dyDescent="0.25">
      <c r="A86" s="210"/>
      <c r="B86" s="443" t="s">
        <v>527</v>
      </c>
      <c r="C86" s="501"/>
      <c r="D86" s="191"/>
      <c r="E86" s="140"/>
      <c r="F86" s="140"/>
      <c r="G86" s="181"/>
      <c r="H86" s="141">
        <f>I86+K86</f>
        <v>0</v>
      </c>
      <c r="I86" s="182"/>
      <c r="J86" s="141"/>
      <c r="K86" s="299"/>
      <c r="L86" s="353">
        <f>M86+O86</f>
        <v>0</v>
      </c>
      <c r="M86" s="142">
        <f t="shared" si="26"/>
        <v>0</v>
      </c>
      <c r="N86" s="275">
        <f t="shared" si="26"/>
        <v>0</v>
      </c>
      <c r="O86" s="142">
        <f t="shared" si="26"/>
        <v>0</v>
      </c>
      <c r="P86" s="366"/>
    </row>
    <row r="87" spans="1:16" x14ac:dyDescent="0.25">
      <c r="A87" s="437" t="s">
        <v>90</v>
      </c>
      <c r="B87" s="21" t="s">
        <v>176</v>
      </c>
      <c r="C87" s="349"/>
      <c r="D87" s="21">
        <f t="shared" ref="D87:O87" si="27">D79+D83</f>
        <v>126.6</v>
      </c>
      <c r="E87" s="21">
        <f t="shared" si="27"/>
        <v>1.6</v>
      </c>
      <c r="F87" s="21">
        <f t="shared" si="27"/>
        <v>1.2</v>
      </c>
      <c r="G87" s="21">
        <f t="shared" si="27"/>
        <v>125</v>
      </c>
      <c r="H87" s="21">
        <f t="shared" si="27"/>
        <v>-6</v>
      </c>
      <c r="I87" s="21">
        <f t="shared" si="27"/>
        <v>0</v>
      </c>
      <c r="J87" s="21">
        <f t="shared" si="27"/>
        <v>0</v>
      </c>
      <c r="K87" s="21">
        <f t="shared" si="27"/>
        <v>-6</v>
      </c>
      <c r="L87" s="82">
        <f t="shared" si="27"/>
        <v>120.6</v>
      </c>
      <c r="M87" s="82">
        <f t="shared" si="27"/>
        <v>1.6</v>
      </c>
      <c r="N87" s="82">
        <f t="shared" si="27"/>
        <v>1.2</v>
      </c>
      <c r="O87" s="82">
        <f t="shared" si="27"/>
        <v>119</v>
      </c>
      <c r="P87" s="367"/>
    </row>
    <row r="88" spans="1:16" x14ac:dyDescent="0.25">
      <c r="A88" s="32" t="s">
        <v>91</v>
      </c>
      <c r="B88" s="516" t="s">
        <v>171</v>
      </c>
      <c r="C88" s="517"/>
      <c r="D88" s="517"/>
      <c r="E88" s="517"/>
      <c r="F88" s="517"/>
      <c r="G88" s="517"/>
      <c r="H88" s="517"/>
      <c r="I88" s="517"/>
      <c r="J88" s="517"/>
      <c r="K88" s="517"/>
      <c r="L88" s="517"/>
      <c r="M88" s="517"/>
      <c r="N88" s="517"/>
      <c r="O88" s="518"/>
      <c r="P88" s="350"/>
    </row>
    <row r="89" spans="1:16" x14ac:dyDescent="0.25">
      <c r="A89" s="376" t="s">
        <v>92</v>
      </c>
      <c r="B89" s="35" t="s">
        <v>20</v>
      </c>
      <c r="C89" s="503" t="s">
        <v>51</v>
      </c>
      <c r="D89" s="326">
        <f t="shared" ref="D89" si="28">E89+G89</f>
        <v>886.3</v>
      </c>
      <c r="E89" s="145">
        <f>E92+E93+E94+E95+E91</f>
        <v>156.30000000000001</v>
      </c>
      <c r="F89" s="145">
        <f t="shared" ref="F89:G89" si="29">F92+F93+F94+F95+F91</f>
        <v>16.600000000000001</v>
      </c>
      <c r="G89" s="242">
        <f t="shared" si="29"/>
        <v>730</v>
      </c>
      <c r="H89" s="138">
        <f t="shared" ref="H89" si="30">I89+K89</f>
        <v>76.599999999999994</v>
      </c>
      <c r="I89" s="180">
        <f>I92+I93+I94+I95+I91</f>
        <v>0</v>
      </c>
      <c r="J89" s="180">
        <f t="shared" ref="J89:K89" si="31">J92+J93+J94+J95+J91</f>
        <v>0</v>
      </c>
      <c r="K89" s="180">
        <f t="shared" si="31"/>
        <v>76.599999999999994</v>
      </c>
      <c r="L89" s="139">
        <f t="shared" ref="L89" si="32">M89+O89</f>
        <v>962.90000000000009</v>
      </c>
      <c r="M89" s="139">
        <f>M92+M93+M94+M95+M91</f>
        <v>156.30000000000001</v>
      </c>
      <c r="N89" s="139">
        <f t="shared" ref="N89:O89" si="33">N92+N93+N94+N95+N91</f>
        <v>16.600000000000001</v>
      </c>
      <c r="O89" s="139">
        <f t="shared" si="33"/>
        <v>806.6</v>
      </c>
      <c r="P89" s="366"/>
    </row>
    <row r="90" spans="1:16" x14ac:dyDescent="0.25">
      <c r="A90" s="207"/>
      <c r="B90" s="129" t="s">
        <v>194</v>
      </c>
      <c r="C90" s="500"/>
      <c r="D90" s="326"/>
      <c r="E90" s="145"/>
      <c r="F90" s="145"/>
      <c r="G90" s="242"/>
      <c r="H90" s="146"/>
      <c r="I90" s="243"/>
      <c r="J90" s="146"/>
      <c r="K90" s="146"/>
      <c r="L90" s="147"/>
      <c r="M90" s="147"/>
      <c r="N90" s="147"/>
      <c r="O90" s="147"/>
      <c r="P90" s="366"/>
    </row>
    <row r="91" spans="1:16" ht="26.25" x14ac:dyDescent="0.25">
      <c r="A91" s="207"/>
      <c r="B91" s="481" t="s">
        <v>351</v>
      </c>
      <c r="C91" s="500"/>
      <c r="D91" s="438">
        <f>E91+G91</f>
        <v>3.9</v>
      </c>
      <c r="E91" s="62">
        <v>3.9</v>
      </c>
      <c r="F91" s="62">
        <v>3</v>
      </c>
      <c r="G91" s="62"/>
      <c r="H91" s="397">
        <f t="shared" ref="H91" si="34">I91+K91</f>
        <v>0</v>
      </c>
      <c r="I91" s="63"/>
      <c r="J91" s="63"/>
      <c r="K91" s="63"/>
      <c r="L91" s="398">
        <f t="shared" ref="L91:L96" si="35">M91+O91</f>
        <v>3.9</v>
      </c>
      <c r="M91" s="398">
        <f t="shared" ref="M91:O99" si="36">E91+I91</f>
        <v>3.9</v>
      </c>
      <c r="N91" s="399">
        <f t="shared" si="36"/>
        <v>3</v>
      </c>
      <c r="O91" s="64"/>
      <c r="P91" s="366"/>
    </row>
    <row r="92" spans="1:16" ht="26.25" x14ac:dyDescent="0.25">
      <c r="A92" s="207"/>
      <c r="B92" s="132" t="s">
        <v>501</v>
      </c>
      <c r="C92" s="500"/>
      <c r="D92" s="438">
        <f>E92+G92</f>
        <v>15.8</v>
      </c>
      <c r="E92" s="438">
        <v>15.8</v>
      </c>
      <c r="F92" s="438">
        <v>12.1</v>
      </c>
      <c r="G92" s="438"/>
      <c r="H92" s="141"/>
      <c r="I92" s="141"/>
      <c r="J92" s="141"/>
      <c r="K92" s="299"/>
      <c r="L92" s="398">
        <f t="shared" si="35"/>
        <v>15.8</v>
      </c>
      <c r="M92" s="398">
        <f t="shared" si="36"/>
        <v>15.8</v>
      </c>
      <c r="N92" s="399">
        <f t="shared" si="36"/>
        <v>12.1</v>
      </c>
      <c r="O92" s="399">
        <f t="shared" si="36"/>
        <v>0</v>
      </c>
      <c r="P92" s="366"/>
    </row>
    <row r="93" spans="1:16" s="37" customFormat="1" ht="27" customHeight="1" x14ac:dyDescent="0.25">
      <c r="A93" s="207"/>
      <c r="B93" s="289" t="s">
        <v>317</v>
      </c>
      <c r="C93" s="500"/>
      <c r="D93" s="438">
        <f>E93+G93</f>
        <v>730</v>
      </c>
      <c r="E93" s="293"/>
      <c r="F93" s="293"/>
      <c r="G93" s="351">
        <v>730</v>
      </c>
      <c r="H93" s="141"/>
      <c r="I93" s="141"/>
      <c r="J93" s="141"/>
      <c r="K93" s="299">
        <v>76.599999999999994</v>
      </c>
      <c r="L93" s="398">
        <f>M93+O93</f>
        <v>806.6</v>
      </c>
      <c r="M93" s="398">
        <f t="shared" si="36"/>
        <v>0</v>
      </c>
      <c r="N93" s="399">
        <f t="shared" si="36"/>
        <v>0</v>
      </c>
      <c r="O93" s="399">
        <f t="shared" si="36"/>
        <v>806.6</v>
      </c>
      <c r="P93" s="306"/>
    </row>
    <row r="94" spans="1:16" s="37" customFormat="1" ht="27" customHeight="1" x14ac:dyDescent="0.25">
      <c r="A94" s="207"/>
      <c r="B94" s="289" t="s">
        <v>442</v>
      </c>
      <c r="C94" s="494"/>
      <c r="D94" s="190">
        <f>E94+G94</f>
        <v>28.9</v>
      </c>
      <c r="E94" s="395">
        <v>28.9</v>
      </c>
      <c r="F94" s="395">
        <v>0.4</v>
      </c>
      <c r="G94" s="396"/>
      <c r="H94" s="397">
        <f t="shared" ref="H94:H157" si="37">I94+K94</f>
        <v>0</v>
      </c>
      <c r="I94" s="397"/>
      <c r="J94" s="397"/>
      <c r="K94" s="397"/>
      <c r="L94" s="398">
        <f t="shared" si="35"/>
        <v>28.9</v>
      </c>
      <c r="M94" s="398">
        <f t="shared" si="36"/>
        <v>28.9</v>
      </c>
      <c r="N94" s="399">
        <f t="shared" si="36"/>
        <v>0.4</v>
      </c>
      <c r="O94" s="399">
        <f t="shared" si="36"/>
        <v>0</v>
      </c>
      <c r="P94" s="306"/>
    </row>
    <row r="95" spans="1:16" s="37" customFormat="1" x14ac:dyDescent="0.25">
      <c r="A95" s="279"/>
      <c r="B95" s="241" t="s">
        <v>480</v>
      </c>
      <c r="C95" s="495"/>
      <c r="D95" s="190">
        <f>E95+G95</f>
        <v>107.7</v>
      </c>
      <c r="E95" s="294">
        <v>107.7</v>
      </c>
      <c r="F95" s="294">
        <v>1.1000000000000001</v>
      </c>
      <c r="G95" s="335"/>
      <c r="H95" s="357">
        <f t="shared" si="37"/>
        <v>0</v>
      </c>
      <c r="I95" s="394"/>
      <c r="J95" s="357"/>
      <c r="K95" s="394"/>
      <c r="L95" s="155">
        <f t="shared" si="35"/>
        <v>107.7</v>
      </c>
      <c r="M95" s="155">
        <f t="shared" si="36"/>
        <v>107.7</v>
      </c>
      <c r="N95" s="143">
        <f t="shared" si="36"/>
        <v>1.1000000000000001</v>
      </c>
      <c r="O95" s="143">
        <f t="shared" si="36"/>
        <v>0</v>
      </c>
      <c r="P95" s="306"/>
    </row>
    <row r="96" spans="1:16" x14ac:dyDescent="0.25">
      <c r="A96" s="40" t="s">
        <v>93</v>
      </c>
      <c r="B96" s="26" t="s">
        <v>55</v>
      </c>
      <c r="C96" s="503" t="s">
        <v>51</v>
      </c>
      <c r="D96" s="179">
        <f t="shared" ref="D96:D99" si="38">E96+G96</f>
        <v>12.6</v>
      </c>
      <c r="E96" s="137">
        <f>E98+E99</f>
        <v>12.6</v>
      </c>
      <c r="F96" s="137">
        <f t="shared" ref="F96:G96" si="39">F98+F99</f>
        <v>9.6000000000000014</v>
      </c>
      <c r="G96" s="137">
        <f t="shared" si="39"/>
        <v>0</v>
      </c>
      <c r="H96" s="194">
        <f t="shared" si="37"/>
        <v>0</v>
      </c>
      <c r="I96" s="138">
        <f>I98+I99</f>
        <v>0</v>
      </c>
      <c r="J96" s="138">
        <f t="shared" ref="J96:K96" si="40">J98+J99</f>
        <v>0</v>
      </c>
      <c r="K96" s="138">
        <f t="shared" si="40"/>
        <v>0</v>
      </c>
      <c r="L96" s="195">
        <f t="shared" si="35"/>
        <v>12.6</v>
      </c>
      <c r="M96" s="444">
        <f>M98+M99</f>
        <v>12.6</v>
      </c>
      <c r="N96" s="444">
        <f t="shared" ref="N96:O96" si="41">N98+N99</f>
        <v>9.6000000000000014</v>
      </c>
      <c r="O96" s="444">
        <f t="shared" si="41"/>
        <v>0</v>
      </c>
      <c r="P96" s="366"/>
    </row>
    <row r="97" spans="1:18" x14ac:dyDescent="0.25">
      <c r="A97" s="40"/>
      <c r="B97" s="332" t="s">
        <v>194</v>
      </c>
      <c r="C97" s="500"/>
      <c r="D97" s="181"/>
      <c r="E97" s="140"/>
      <c r="F97" s="295"/>
      <c r="G97" s="140"/>
      <c r="H97" s="274"/>
      <c r="I97" s="141"/>
      <c r="J97" s="274"/>
      <c r="K97" s="141"/>
      <c r="L97" s="275"/>
      <c r="M97" s="377"/>
      <c r="N97" s="445"/>
      <c r="O97" s="377"/>
      <c r="P97" s="366"/>
    </row>
    <row r="98" spans="1:18" ht="26.25" x14ac:dyDescent="0.25">
      <c r="A98" s="40"/>
      <c r="B98" s="132" t="s">
        <v>527</v>
      </c>
      <c r="C98" s="500"/>
      <c r="D98" s="140">
        <f t="shared" si="38"/>
        <v>2.9</v>
      </c>
      <c r="E98" s="140">
        <v>2.9</v>
      </c>
      <c r="F98" s="140">
        <v>2.2000000000000002</v>
      </c>
      <c r="G98" s="140"/>
      <c r="H98" s="397">
        <f t="shared" ref="H98" si="42">I98+K98</f>
        <v>0</v>
      </c>
      <c r="I98" s="141"/>
      <c r="J98" s="141"/>
      <c r="K98" s="141"/>
      <c r="L98" s="142">
        <f t="shared" ref="L98:L100" si="43">M98+O98</f>
        <v>2.9</v>
      </c>
      <c r="M98" s="377">
        <f t="shared" ref="M98:N98" si="44">E98+I98</f>
        <v>2.9</v>
      </c>
      <c r="N98" s="377">
        <f t="shared" si="44"/>
        <v>2.2000000000000002</v>
      </c>
      <c r="O98" s="377"/>
      <c r="P98" s="366"/>
    </row>
    <row r="99" spans="1:18" ht="26.25" x14ac:dyDescent="0.25">
      <c r="A99" s="40"/>
      <c r="B99" s="132" t="s">
        <v>501</v>
      </c>
      <c r="C99" s="501"/>
      <c r="D99" s="137">
        <f t="shared" si="38"/>
        <v>9.6999999999999993</v>
      </c>
      <c r="E99" s="137">
        <v>9.6999999999999993</v>
      </c>
      <c r="F99" s="137">
        <v>7.4</v>
      </c>
      <c r="G99" s="137"/>
      <c r="H99" s="63"/>
      <c r="I99" s="63"/>
      <c r="J99" s="63"/>
      <c r="K99" s="63"/>
      <c r="L99" s="64">
        <f t="shared" si="43"/>
        <v>9.6999999999999993</v>
      </c>
      <c r="M99" s="446">
        <f t="shared" si="36"/>
        <v>9.6999999999999993</v>
      </c>
      <c r="N99" s="446">
        <f t="shared" si="36"/>
        <v>7.4</v>
      </c>
      <c r="O99" s="446"/>
      <c r="P99" s="366"/>
    </row>
    <row r="100" spans="1:18" x14ac:dyDescent="0.25">
      <c r="A100" s="32" t="s">
        <v>94</v>
      </c>
      <c r="B100" s="29" t="s">
        <v>33</v>
      </c>
      <c r="C100" s="499" t="s">
        <v>51</v>
      </c>
      <c r="D100" s="294">
        <f>E100+G100</f>
        <v>15.7</v>
      </c>
      <c r="E100" s="179">
        <f>E103+E104+E102</f>
        <v>15.7</v>
      </c>
      <c r="F100" s="179">
        <f>F103+F104+F102</f>
        <v>12.100000000000001</v>
      </c>
      <c r="G100" s="179">
        <f t="shared" ref="G100" si="45">G103+G104</f>
        <v>0</v>
      </c>
      <c r="H100" s="138">
        <f t="shared" si="37"/>
        <v>0</v>
      </c>
      <c r="I100" s="298">
        <f>I103+I104+I102</f>
        <v>0</v>
      </c>
      <c r="J100" s="298">
        <f t="shared" ref="J100:K100" si="46">J103+J104+J102</f>
        <v>0</v>
      </c>
      <c r="K100" s="298">
        <f t="shared" si="46"/>
        <v>0</v>
      </c>
      <c r="L100" s="139">
        <f t="shared" si="43"/>
        <v>15.7</v>
      </c>
      <c r="M100" s="447">
        <f>M103+M104+M102</f>
        <v>15.7</v>
      </c>
      <c r="N100" s="447">
        <f>N103+N104+N102</f>
        <v>12.100000000000001</v>
      </c>
      <c r="O100" s="444">
        <f t="shared" ref="O100" si="47">O103+O104</f>
        <v>0</v>
      </c>
      <c r="P100" s="366"/>
    </row>
    <row r="101" spans="1:18" x14ac:dyDescent="0.25">
      <c r="A101" s="40"/>
      <c r="B101" s="332" t="s">
        <v>194</v>
      </c>
      <c r="C101" s="499"/>
      <c r="D101" s="293"/>
      <c r="E101" s="181"/>
      <c r="F101" s="140"/>
      <c r="G101" s="295"/>
      <c r="H101" s="146"/>
      <c r="I101" s="243"/>
      <c r="J101" s="146"/>
      <c r="K101" s="146"/>
      <c r="L101" s="147"/>
      <c r="M101" s="448"/>
      <c r="N101" s="448"/>
      <c r="O101" s="377"/>
      <c r="P101" s="366"/>
    </row>
    <row r="102" spans="1:18" ht="26.25" x14ac:dyDescent="0.25">
      <c r="A102" s="40"/>
      <c r="B102" s="481" t="s">
        <v>351</v>
      </c>
      <c r="C102" s="499"/>
      <c r="D102" s="140">
        <f t="shared" ref="D102:D103" si="48">E102+G102</f>
        <v>3.6</v>
      </c>
      <c r="E102" s="181">
        <v>3.6</v>
      </c>
      <c r="F102" s="62">
        <v>2.8</v>
      </c>
      <c r="G102" s="295"/>
      <c r="H102" s="397">
        <f t="shared" ref="H102:H103" si="49">I102+K102</f>
        <v>0</v>
      </c>
      <c r="I102" s="63"/>
      <c r="J102" s="63"/>
      <c r="K102" s="63"/>
      <c r="L102" s="64">
        <f t="shared" ref="L102:L105" si="50">M102+O102</f>
        <v>3.6</v>
      </c>
      <c r="M102" s="446">
        <f t="shared" ref="M102:O104" si="51">E102+I102</f>
        <v>3.6</v>
      </c>
      <c r="N102" s="446">
        <f t="shared" si="51"/>
        <v>2.8</v>
      </c>
      <c r="O102" s="377"/>
      <c r="P102" s="366"/>
    </row>
    <row r="103" spans="1:18" ht="26.25" x14ac:dyDescent="0.25">
      <c r="A103" s="40"/>
      <c r="B103" s="132" t="s">
        <v>527</v>
      </c>
      <c r="C103" s="500"/>
      <c r="D103" s="140">
        <f t="shared" si="48"/>
        <v>1</v>
      </c>
      <c r="E103" s="140">
        <v>1</v>
      </c>
      <c r="F103" s="140">
        <v>0.8</v>
      </c>
      <c r="G103" s="140"/>
      <c r="H103" s="397">
        <f t="shared" si="49"/>
        <v>0</v>
      </c>
      <c r="I103" s="63"/>
      <c r="J103" s="63"/>
      <c r="K103" s="63"/>
      <c r="L103" s="64">
        <f t="shared" si="50"/>
        <v>1</v>
      </c>
      <c r="M103" s="446">
        <f t="shared" si="51"/>
        <v>1</v>
      </c>
      <c r="N103" s="446">
        <f t="shared" si="51"/>
        <v>0.8</v>
      </c>
      <c r="O103" s="446"/>
      <c r="P103" s="366"/>
    </row>
    <row r="104" spans="1:18" s="37" customFormat="1" ht="26.25" x14ac:dyDescent="0.25">
      <c r="A104" s="210"/>
      <c r="B104" s="132" t="s">
        <v>501</v>
      </c>
      <c r="C104" s="496"/>
      <c r="D104" s="137">
        <f>E104+G104</f>
        <v>11.1</v>
      </c>
      <c r="E104" s="137">
        <v>11.1</v>
      </c>
      <c r="F104" s="137">
        <v>8.5</v>
      </c>
      <c r="G104" s="137"/>
      <c r="H104" s="63">
        <f t="shared" si="37"/>
        <v>0</v>
      </c>
      <c r="I104" s="63"/>
      <c r="J104" s="63"/>
      <c r="K104" s="63"/>
      <c r="L104" s="64">
        <f t="shared" si="50"/>
        <v>11.1</v>
      </c>
      <c r="M104" s="446">
        <f t="shared" si="51"/>
        <v>11.1</v>
      </c>
      <c r="N104" s="446">
        <f t="shared" si="51"/>
        <v>8.5</v>
      </c>
      <c r="O104" s="446">
        <f t="shared" si="51"/>
        <v>0</v>
      </c>
      <c r="P104" s="366"/>
      <c r="Q104" s="183"/>
      <c r="R104" s="184"/>
    </row>
    <row r="105" spans="1:18" x14ac:dyDescent="0.25">
      <c r="A105" s="32" t="s">
        <v>95</v>
      </c>
      <c r="B105" s="35" t="s">
        <v>160</v>
      </c>
      <c r="C105" s="499" t="s">
        <v>51</v>
      </c>
      <c r="D105" s="449">
        <f>E105+G105</f>
        <v>21.4</v>
      </c>
      <c r="E105" s="294">
        <f>SUM(E107:E109)</f>
        <v>21.4</v>
      </c>
      <c r="F105" s="294">
        <f>SUM(F107:F109)</f>
        <v>16.400000000000002</v>
      </c>
      <c r="G105" s="294">
        <f t="shared" ref="G105" si="52">SUM(G108:G109)</f>
        <v>0</v>
      </c>
      <c r="H105" s="180">
        <f t="shared" si="37"/>
        <v>0</v>
      </c>
      <c r="I105" s="450">
        <f>SUM(I107:I109)</f>
        <v>0</v>
      </c>
      <c r="J105" s="450">
        <f t="shared" ref="J105:K105" si="53">SUM(J107:J109)</f>
        <v>0</v>
      </c>
      <c r="K105" s="450">
        <f t="shared" si="53"/>
        <v>0</v>
      </c>
      <c r="L105" s="139">
        <f t="shared" si="50"/>
        <v>21.4</v>
      </c>
      <c r="M105" s="451">
        <f>SUM(M107:M109)</f>
        <v>21.4</v>
      </c>
      <c r="N105" s="451">
        <f t="shared" ref="N105:O105" si="54">SUM(N107:N109)</f>
        <v>16.400000000000002</v>
      </c>
      <c r="O105" s="451">
        <f t="shared" si="54"/>
        <v>0</v>
      </c>
      <c r="P105" s="366"/>
      <c r="Q105" s="174"/>
      <c r="R105" s="89"/>
    </row>
    <row r="106" spans="1:18" x14ac:dyDescent="0.25">
      <c r="A106" s="40"/>
      <c r="B106" s="332" t="s">
        <v>194</v>
      </c>
      <c r="C106" s="499"/>
      <c r="D106" s="351"/>
      <c r="E106" s="293"/>
      <c r="F106" s="452"/>
      <c r="G106" s="293"/>
      <c r="H106" s="243"/>
      <c r="I106" s="146"/>
      <c r="J106" s="146"/>
      <c r="K106" s="146"/>
      <c r="L106" s="147"/>
      <c r="M106" s="448"/>
      <c r="N106" s="448"/>
      <c r="O106" s="448"/>
      <c r="P106" s="366"/>
      <c r="Q106" s="174"/>
      <c r="R106" s="89"/>
    </row>
    <row r="107" spans="1:18" ht="26.25" x14ac:dyDescent="0.25">
      <c r="A107" s="40"/>
      <c r="B107" s="481" t="s">
        <v>351</v>
      </c>
      <c r="C107" s="499"/>
      <c r="D107" s="140">
        <f t="shared" ref="D107:D108" si="55">E107+G107</f>
        <v>3.3</v>
      </c>
      <c r="E107" s="140">
        <v>3.3</v>
      </c>
      <c r="F107" s="452">
        <v>2.5</v>
      </c>
      <c r="G107" s="293"/>
      <c r="H107" s="397">
        <f t="shared" ref="H107:H108" si="56">I107+K107</f>
        <v>0</v>
      </c>
      <c r="I107" s="63"/>
      <c r="J107" s="63"/>
      <c r="K107" s="63"/>
      <c r="L107" s="64">
        <f t="shared" ref="L107:L114" si="57">M107+O107</f>
        <v>3.3</v>
      </c>
      <c r="M107" s="446">
        <f t="shared" ref="M107:O109" si="58">E107+I107</f>
        <v>3.3</v>
      </c>
      <c r="N107" s="446">
        <f t="shared" si="58"/>
        <v>2.5</v>
      </c>
      <c r="O107" s="446"/>
      <c r="P107" s="366"/>
      <c r="Q107" s="174"/>
      <c r="R107" s="89"/>
    </row>
    <row r="108" spans="1:18" ht="26.25" x14ac:dyDescent="0.25">
      <c r="A108" s="40"/>
      <c r="B108" s="132" t="s">
        <v>527</v>
      </c>
      <c r="C108" s="500"/>
      <c r="D108" s="140">
        <f t="shared" si="55"/>
        <v>1.4</v>
      </c>
      <c r="E108" s="140">
        <v>1.4</v>
      </c>
      <c r="F108" s="140">
        <v>1.1000000000000001</v>
      </c>
      <c r="G108" s="140"/>
      <c r="H108" s="397">
        <f t="shared" si="56"/>
        <v>0</v>
      </c>
      <c r="I108" s="63"/>
      <c r="J108" s="63"/>
      <c r="K108" s="63"/>
      <c r="L108" s="64">
        <f t="shared" si="57"/>
        <v>1.4</v>
      </c>
      <c r="M108" s="446">
        <f t="shared" si="58"/>
        <v>1.4</v>
      </c>
      <c r="N108" s="446">
        <f t="shared" si="58"/>
        <v>1.1000000000000001</v>
      </c>
      <c r="O108" s="446"/>
      <c r="P108" s="366"/>
    </row>
    <row r="109" spans="1:18" ht="26.25" x14ac:dyDescent="0.25">
      <c r="A109" s="40"/>
      <c r="B109" s="132" t="s">
        <v>501</v>
      </c>
      <c r="C109" s="504"/>
      <c r="D109" s="294">
        <f>E109+G109</f>
        <v>16.7</v>
      </c>
      <c r="E109" s="294">
        <v>16.7</v>
      </c>
      <c r="F109" s="294">
        <v>12.8</v>
      </c>
      <c r="G109" s="336"/>
      <c r="H109" s="141">
        <f t="shared" si="37"/>
        <v>0</v>
      </c>
      <c r="I109" s="141"/>
      <c r="J109" s="141"/>
      <c r="K109" s="141"/>
      <c r="L109" s="142">
        <f t="shared" si="57"/>
        <v>16.7</v>
      </c>
      <c r="M109" s="377">
        <f t="shared" si="58"/>
        <v>16.7</v>
      </c>
      <c r="N109" s="377">
        <f t="shared" si="58"/>
        <v>12.8</v>
      </c>
      <c r="O109" s="377">
        <f t="shared" si="58"/>
        <v>0</v>
      </c>
      <c r="P109" s="366"/>
      <c r="Q109" s="174"/>
      <c r="R109" s="89"/>
    </row>
    <row r="110" spans="1:18" x14ac:dyDescent="0.25">
      <c r="A110" s="32" t="s">
        <v>96</v>
      </c>
      <c r="B110" s="35" t="s">
        <v>416</v>
      </c>
      <c r="C110" s="498" t="s">
        <v>51</v>
      </c>
      <c r="D110" s="449">
        <f>E110+G110</f>
        <v>11.9</v>
      </c>
      <c r="E110" s="137">
        <f>SUM(E112:E113)</f>
        <v>11.9</v>
      </c>
      <c r="F110" s="137">
        <f t="shared" ref="F110:G110" si="59">SUM(F112:F113)</f>
        <v>9.1</v>
      </c>
      <c r="G110" s="137">
        <f t="shared" si="59"/>
        <v>0</v>
      </c>
      <c r="H110" s="180">
        <f t="shared" si="37"/>
        <v>0</v>
      </c>
      <c r="I110" s="138">
        <f>SUM(I112:I113)</f>
        <v>0</v>
      </c>
      <c r="J110" s="138">
        <f t="shared" ref="J110:K110" si="60">SUM(J112:J113)</f>
        <v>0</v>
      </c>
      <c r="K110" s="138">
        <f t="shared" si="60"/>
        <v>0</v>
      </c>
      <c r="L110" s="139">
        <f t="shared" si="57"/>
        <v>11.9</v>
      </c>
      <c r="M110" s="444">
        <f>SUM(M112:M113)</f>
        <v>11.9</v>
      </c>
      <c r="N110" s="444">
        <f t="shared" ref="N110:O110" si="61">SUM(N112:N113)</f>
        <v>9.1</v>
      </c>
      <c r="O110" s="444">
        <f t="shared" si="61"/>
        <v>0</v>
      </c>
      <c r="P110" s="366"/>
      <c r="Q110" s="174"/>
      <c r="R110" s="89"/>
    </row>
    <row r="111" spans="1:18" x14ac:dyDescent="0.25">
      <c r="A111" s="40"/>
      <c r="B111" s="332" t="s">
        <v>194</v>
      </c>
      <c r="C111" s="499"/>
      <c r="D111" s="351"/>
      <c r="E111" s="140"/>
      <c r="F111" s="295"/>
      <c r="G111" s="140"/>
      <c r="H111" s="243"/>
      <c r="I111" s="245"/>
      <c r="J111" s="146"/>
      <c r="K111" s="245"/>
      <c r="L111" s="147"/>
      <c r="M111" s="366"/>
      <c r="N111" s="448"/>
      <c r="O111" s="453"/>
      <c r="P111" s="366"/>
      <c r="Q111" s="174"/>
      <c r="R111" s="89"/>
    </row>
    <row r="112" spans="1:18" ht="26.25" x14ac:dyDescent="0.25">
      <c r="A112" s="40"/>
      <c r="B112" s="132" t="s">
        <v>527</v>
      </c>
      <c r="C112" s="500"/>
      <c r="D112" s="140">
        <f t="shared" ref="D112" si="62">E112+G112</f>
        <v>3</v>
      </c>
      <c r="E112" s="140">
        <v>3</v>
      </c>
      <c r="F112" s="140">
        <v>2.2999999999999998</v>
      </c>
      <c r="G112" s="140"/>
      <c r="H112" s="397">
        <f t="shared" ref="H112" si="63">I112+K112</f>
        <v>0</v>
      </c>
      <c r="I112" s="63"/>
      <c r="J112" s="63"/>
      <c r="K112" s="63"/>
      <c r="L112" s="64">
        <f t="shared" ref="L112:L113" si="64">M112+O112</f>
        <v>3</v>
      </c>
      <c r="M112" s="64">
        <f t="shared" ref="M112:O113" si="65">E112+I112</f>
        <v>3</v>
      </c>
      <c r="N112" s="64">
        <f t="shared" si="65"/>
        <v>2.2999999999999998</v>
      </c>
      <c r="O112" s="64"/>
      <c r="P112" s="366"/>
    </row>
    <row r="113" spans="1:18" ht="26.25" x14ac:dyDescent="0.25">
      <c r="A113" s="40"/>
      <c r="B113" s="132" t="s">
        <v>501</v>
      </c>
      <c r="C113" s="504"/>
      <c r="D113" s="137">
        <f>E113+G113</f>
        <v>8.9</v>
      </c>
      <c r="E113" s="193">
        <v>8.9</v>
      </c>
      <c r="F113" s="137">
        <v>6.8</v>
      </c>
      <c r="G113" s="244"/>
      <c r="H113" s="141">
        <f t="shared" si="37"/>
        <v>0</v>
      </c>
      <c r="I113" s="274"/>
      <c r="J113" s="141"/>
      <c r="K113" s="274"/>
      <c r="L113" s="139">
        <f t="shared" si="64"/>
        <v>8.9</v>
      </c>
      <c r="M113" s="139">
        <f t="shared" si="65"/>
        <v>8.9</v>
      </c>
      <c r="N113" s="139">
        <f t="shared" si="65"/>
        <v>6.8</v>
      </c>
      <c r="O113" s="139">
        <f t="shared" si="65"/>
        <v>0</v>
      </c>
      <c r="P113" s="366"/>
      <c r="Q113" s="174"/>
      <c r="R113" s="89"/>
    </row>
    <row r="114" spans="1:18" x14ac:dyDescent="0.25">
      <c r="A114" s="32" t="s">
        <v>97</v>
      </c>
      <c r="B114" s="185" t="s">
        <v>152</v>
      </c>
      <c r="C114" s="503" t="s">
        <v>51</v>
      </c>
      <c r="D114" s="449">
        <f>E114+G114</f>
        <v>7.4</v>
      </c>
      <c r="E114" s="137">
        <f>SUM(E116:E117)</f>
        <v>7.4</v>
      </c>
      <c r="F114" s="137">
        <f>SUM(F116:F117)</f>
        <v>5.7</v>
      </c>
      <c r="G114" s="137">
        <f>SUM(G116:G117)</f>
        <v>0</v>
      </c>
      <c r="H114" s="180">
        <f t="shared" si="37"/>
        <v>0</v>
      </c>
      <c r="I114" s="138">
        <f>SUM(I116:I117)</f>
        <v>0</v>
      </c>
      <c r="J114" s="138">
        <f>SUM(J116:J117)</f>
        <v>0</v>
      </c>
      <c r="K114" s="138">
        <f>SUM(K116:K117)</f>
        <v>0</v>
      </c>
      <c r="L114" s="186">
        <f t="shared" si="57"/>
        <v>7.4</v>
      </c>
      <c r="M114" s="444">
        <f>SUM(M116:M117)</f>
        <v>7.4</v>
      </c>
      <c r="N114" s="444">
        <f>SUM(N116:N117)</f>
        <v>5.7</v>
      </c>
      <c r="O114" s="444">
        <f>SUM(O116:O117)</f>
        <v>0</v>
      </c>
      <c r="P114" s="366"/>
      <c r="Q114" s="174"/>
      <c r="R114" s="89"/>
    </row>
    <row r="115" spans="1:18" x14ac:dyDescent="0.25">
      <c r="A115" s="40"/>
      <c r="B115" s="332" t="s">
        <v>194</v>
      </c>
      <c r="C115" s="500"/>
      <c r="D115" s="351"/>
      <c r="E115" s="140"/>
      <c r="F115" s="295"/>
      <c r="G115" s="140"/>
      <c r="H115" s="243"/>
      <c r="I115" s="146"/>
      <c r="J115" s="146"/>
      <c r="K115" s="243"/>
      <c r="L115" s="248"/>
      <c r="M115" s="448"/>
      <c r="N115" s="448"/>
      <c r="O115" s="448"/>
      <c r="P115" s="366"/>
      <c r="Q115" s="174"/>
      <c r="R115" s="89"/>
    </row>
    <row r="116" spans="1:18" ht="26.25" x14ac:dyDescent="0.25">
      <c r="A116" s="40"/>
      <c r="B116" s="132" t="s">
        <v>527</v>
      </c>
      <c r="C116" s="500"/>
      <c r="D116" s="140">
        <f t="shared" ref="D116" si="66">E116+G116</f>
        <v>1</v>
      </c>
      <c r="E116" s="140">
        <v>1</v>
      </c>
      <c r="F116" s="140">
        <v>0.8</v>
      </c>
      <c r="G116" s="140"/>
      <c r="H116" s="397">
        <f t="shared" ref="H116" si="67">I116+K116</f>
        <v>0</v>
      </c>
      <c r="I116" s="63"/>
      <c r="J116" s="63"/>
      <c r="K116" s="63"/>
      <c r="L116" s="64">
        <f t="shared" ref="L116:L118" si="68">M116+O116</f>
        <v>1</v>
      </c>
      <c r="M116" s="446">
        <f t="shared" ref="M116:O117" si="69">E116+I116</f>
        <v>1</v>
      </c>
      <c r="N116" s="446">
        <f t="shared" si="69"/>
        <v>0.8</v>
      </c>
      <c r="O116" s="446"/>
      <c r="P116" s="366"/>
    </row>
    <row r="117" spans="1:18" s="37" customFormat="1" ht="26.25" x14ac:dyDescent="0.25">
      <c r="A117" s="210"/>
      <c r="B117" s="132" t="s">
        <v>501</v>
      </c>
      <c r="C117" s="496"/>
      <c r="D117" s="137">
        <f>E117+G117</f>
        <v>6.4</v>
      </c>
      <c r="E117" s="137">
        <v>6.4</v>
      </c>
      <c r="F117" s="137">
        <v>4.9000000000000004</v>
      </c>
      <c r="G117" s="242"/>
      <c r="H117" s="146">
        <f t="shared" si="37"/>
        <v>0</v>
      </c>
      <c r="I117" s="146"/>
      <c r="J117" s="146"/>
      <c r="K117" s="243"/>
      <c r="L117" s="139">
        <f t="shared" si="68"/>
        <v>6.4</v>
      </c>
      <c r="M117" s="444">
        <f t="shared" si="69"/>
        <v>6.4</v>
      </c>
      <c r="N117" s="444">
        <f t="shared" si="69"/>
        <v>4.9000000000000004</v>
      </c>
      <c r="O117" s="444">
        <f t="shared" si="69"/>
        <v>0</v>
      </c>
      <c r="P117" s="366"/>
      <c r="Q117" s="183"/>
      <c r="R117" s="184"/>
    </row>
    <row r="118" spans="1:18" x14ac:dyDescent="0.25">
      <c r="A118" s="376" t="s">
        <v>98</v>
      </c>
      <c r="B118" s="296" t="s">
        <v>342</v>
      </c>
      <c r="C118" s="503" t="s">
        <v>51</v>
      </c>
      <c r="D118" s="449">
        <f>E118+G118</f>
        <v>16</v>
      </c>
      <c r="E118" s="137">
        <f>SUM(E120:E122)</f>
        <v>16</v>
      </c>
      <c r="F118" s="137">
        <f t="shared" ref="F118:G118" si="70">SUM(F120:F122)</f>
        <v>12.2</v>
      </c>
      <c r="G118" s="137">
        <f t="shared" si="70"/>
        <v>0</v>
      </c>
      <c r="H118" s="180">
        <f t="shared" si="37"/>
        <v>0</v>
      </c>
      <c r="I118" s="138">
        <f>SUM(I120:I122)</f>
        <v>0</v>
      </c>
      <c r="J118" s="138">
        <f t="shared" ref="J118:K118" si="71">SUM(J120:J122)</f>
        <v>0</v>
      </c>
      <c r="K118" s="138">
        <f t="shared" si="71"/>
        <v>0</v>
      </c>
      <c r="L118" s="186">
        <f t="shared" si="68"/>
        <v>16</v>
      </c>
      <c r="M118" s="444">
        <f>SUM(M120:M122)</f>
        <v>16</v>
      </c>
      <c r="N118" s="444">
        <f t="shared" ref="N118:O118" si="72">SUM(N120:N122)</f>
        <v>12.2</v>
      </c>
      <c r="O118" s="444">
        <f t="shared" si="72"/>
        <v>0</v>
      </c>
      <c r="P118" s="366"/>
      <c r="Q118" s="174"/>
      <c r="R118" s="89"/>
    </row>
    <row r="119" spans="1:18" x14ac:dyDescent="0.25">
      <c r="A119" s="207"/>
      <c r="B119" s="332" t="s">
        <v>194</v>
      </c>
      <c r="C119" s="500"/>
      <c r="D119" s="351"/>
      <c r="E119" s="140"/>
      <c r="F119" s="295"/>
      <c r="G119" s="145"/>
      <c r="H119" s="243"/>
      <c r="I119" s="146"/>
      <c r="J119" s="146"/>
      <c r="K119" s="243"/>
      <c r="L119" s="248"/>
      <c r="M119" s="448"/>
      <c r="N119" s="448"/>
      <c r="O119" s="448"/>
      <c r="P119" s="366"/>
      <c r="Q119" s="174"/>
      <c r="R119" s="89"/>
    </row>
    <row r="120" spans="1:18" ht="26.25" x14ac:dyDescent="0.25">
      <c r="A120" s="207"/>
      <c r="B120" s="481" t="s">
        <v>351</v>
      </c>
      <c r="C120" s="500"/>
      <c r="D120" s="140">
        <f t="shared" ref="D120:D121" si="73">E120+G120</f>
        <v>2.2999999999999998</v>
      </c>
      <c r="E120" s="140">
        <v>2.2999999999999998</v>
      </c>
      <c r="F120" s="295">
        <v>1.7</v>
      </c>
      <c r="G120" s="62"/>
      <c r="H120" s="397">
        <f t="shared" ref="H120:H121" si="74">I120+K120</f>
        <v>0</v>
      </c>
      <c r="I120" s="63"/>
      <c r="J120" s="63"/>
      <c r="K120" s="63"/>
      <c r="L120" s="64">
        <f t="shared" ref="L120:L121" si="75">M120+O120</f>
        <v>2.2999999999999998</v>
      </c>
      <c r="M120" s="64">
        <f t="shared" ref="M120:O123" si="76">E120+I120</f>
        <v>2.2999999999999998</v>
      </c>
      <c r="N120" s="64">
        <f t="shared" si="76"/>
        <v>1.7</v>
      </c>
      <c r="O120" s="446"/>
      <c r="P120" s="366"/>
      <c r="Q120" s="174"/>
      <c r="R120" s="89"/>
    </row>
    <row r="121" spans="1:18" ht="26.25" x14ac:dyDescent="0.25">
      <c r="A121" s="40"/>
      <c r="B121" s="132" t="s">
        <v>527</v>
      </c>
      <c r="C121" s="500"/>
      <c r="D121" s="140">
        <f t="shared" si="73"/>
        <v>4.2</v>
      </c>
      <c r="E121" s="140">
        <v>4.2</v>
      </c>
      <c r="F121" s="140">
        <v>3.2</v>
      </c>
      <c r="G121" s="140"/>
      <c r="H121" s="397">
        <f t="shared" si="74"/>
        <v>0</v>
      </c>
      <c r="I121" s="63"/>
      <c r="J121" s="63"/>
      <c r="K121" s="63"/>
      <c r="L121" s="64">
        <f t="shared" si="75"/>
        <v>4.2</v>
      </c>
      <c r="M121" s="64">
        <f t="shared" si="76"/>
        <v>4.2</v>
      </c>
      <c r="N121" s="64">
        <f t="shared" si="76"/>
        <v>3.2</v>
      </c>
      <c r="O121" s="64"/>
      <c r="P121" s="366"/>
    </row>
    <row r="122" spans="1:18" ht="26.25" x14ac:dyDescent="0.25">
      <c r="A122" s="207"/>
      <c r="B122" s="132" t="s">
        <v>501</v>
      </c>
      <c r="C122" s="497"/>
      <c r="D122" s="137">
        <f>E122+G122</f>
        <v>9.5</v>
      </c>
      <c r="E122" s="137">
        <v>9.5</v>
      </c>
      <c r="F122" s="137">
        <v>7.3</v>
      </c>
      <c r="G122" s="242"/>
      <c r="H122" s="146">
        <f t="shared" si="37"/>
        <v>0</v>
      </c>
      <c r="I122" s="146"/>
      <c r="J122" s="146"/>
      <c r="K122" s="243"/>
      <c r="L122" s="248">
        <f>M122+O122</f>
        <v>9.5</v>
      </c>
      <c r="M122" s="147">
        <f t="shared" si="76"/>
        <v>9.5</v>
      </c>
      <c r="N122" s="147">
        <f t="shared" si="76"/>
        <v>7.3</v>
      </c>
      <c r="O122" s="147">
        <f t="shared" si="76"/>
        <v>0</v>
      </c>
      <c r="P122" s="366"/>
      <c r="Q122" s="174"/>
      <c r="R122" s="89"/>
    </row>
    <row r="123" spans="1:18" x14ac:dyDescent="0.25">
      <c r="A123" s="32" t="s">
        <v>99</v>
      </c>
      <c r="B123" s="29" t="s">
        <v>417</v>
      </c>
      <c r="C123" s="498" t="s">
        <v>51</v>
      </c>
      <c r="D123" s="449">
        <f>E123+G123</f>
        <v>13.5</v>
      </c>
      <c r="E123" s="137">
        <f>SUM(E125:E126)</f>
        <v>13.5</v>
      </c>
      <c r="F123" s="137">
        <f t="shared" ref="F123:G123" si="77">SUM(F125:F126)</f>
        <v>10.3</v>
      </c>
      <c r="G123" s="137">
        <f t="shared" si="77"/>
        <v>0</v>
      </c>
      <c r="H123" s="180">
        <f t="shared" si="37"/>
        <v>0</v>
      </c>
      <c r="I123" s="138">
        <f>SUM(I125:I126)</f>
        <v>0</v>
      </c>
      <c r="J123" s="138">
        <f t="shared" ref="J123:K123" si="78">SUM(J125:J126)</f>
        <v>0</v>
      </c>
      <c r="K123" s="138">
        <f t="shared" si="78"/>
        <v>0</v>
      </c>
      <c r="L123" s="139">
        <f>M123+O123</f>
        <v>13.5</v>
      </c>
      <c r="M123" s="139">
        <f t="shared" si="76"/>
        <v>13.5</v>
      </c>
      <c r="N123" s="139">
        <f t="shared" si="76"/>
        <v>10.3</v>
      </c>
      <c r="O123" s="139">
        <f t="shared" si="76"/>
        <v>0</v>
      </c>
      <c r="P123" s="366"/>
      <c r="Q123" s="174"/>
      <c r="R123" s="89"/>
    </row>
    <row r="124" spans="1:18" x14ac:dyDescent="0.25">
      <c r="A124" s="40"/>
      <c r="B124" s="332" t="s">
        <v>194</v>
      </c>
      <c r="C124" s="499"/>
      <c r="D124" s="351"/>
      <c r="E124" s="140"/>
      <c r="F124" s="295"/>
      <c r="G124" s="140"/>
      <c r="H124" s="243"/>
      <c r="I124" s="243"/>
      <c r="J124" s="146"/>
      <c r="K124" s="146"/>
      <c r="L124" s="147"/>
      <c r="M124" s="147"/>
      <c r="N124" s="147"/>
      <c r="O124" s="147"/>
      <c r="P124" s="366"/>
      <c r="Q124" s="174"/>
      <c r="R124" s="89"/>
    </row>
    <row r="125" spans="1:18" ht="26.25" x14ac:dyDescent="0.25">
      <c r="A125" s="40"/>
      <c r="B125" s="132" t="s">
        <v>527</v>
      </c>
      <c r="C125" s="500"/>
      <c r="D125" s="140">
        <f t="shared" ref="D125" si="79">E125+G125</f>
        <v>2.9</v>
      </c>
      <c r="E125" s="140">
        <v>2.9</v>
      </c>
      <c r="F125" s="140">
        <v>2.2000000000000002</v>
      </c>
      <c r="G125" s="140"/>
      <c r="H125" s="397">
        <f t="shared" ref="H125" si="80">I125+K125</f>
        <v>0</v>
      </c>
      <c r="I125" s="63"/>
      <c r="J125" s="63"/>
      <c r="K125" s="63"/>
      <c r="L125" s="64">
        <f t="shared" ref="L125:L126" si="81">M125+O125</f>
        <v>2.9</v>
      </c>
      <c r="M125" s="64">
        <f t="shared" ref="M125:O127" si="82">E125+I125</f>
        <v>2.9</v>
      </c>
      <c r="N125" s="64">
        <f t="shared" si="82"/>
        <v>2.2000000000000002</v>
      </c>
      <c r="O125" s="64"/>
      <c r="P125" s="366"/>
    </row>
    <row r="126" spans="1:18" s="37" customFormat="1" ht="26.25" x14ac:dyDescent="0.25">
      <c r="A126" s="40"/>
      <c r="B126" s="132" t="s">
        <v>501</v>
      </c>
      <c r="C126" s="501"/>
      <c r="D126" s="137">
        <f>E126+G126</f>
        <v>10.6</v>
      </c>
      <c r="E126" s="137">
        <v>10.6</v>
      </c>
      <c r="F126" s="137">
        <v>8.1</v>
      </c>
      <c r="G126" s="242"/>
      <c r="H126" s="146">
        <f t="shared" si="37"/>
        <v>0</v>
      </c>
      <c r="I126" s="243"/>
      <c r="J126" s="146"/>
      <c r="K126" s="146"/>
      <c r="L126" s="139">
        <f t="shared" si="81"/>
        <v>10.6</v>
      </c>
      <c r="M126" s="139">
        <f t="shared" si="82"/>
        <v>10.6</v>
      </c>
      <c r="N126" s="139">
        <f t="shared" si="82"/>
        <v>8.1</v>
      </c>
      <c r="O126" s="139">
        <f t="shared" si="82"/>
        <v>0</v>
      </c>
      <c r="P126" s="366"/>
      <c r="Q126" s="183"/>
      <c r="R126" s="184"/>
    </row>
    <row r="127" spans="1:18" x14ac:dyDescent="0.25">
      <c r="A127" s="32" t="s">
        <v>100</v>
      </c>
      <c r="B127" s="17" t="s">
        <v>418</v>
      </c>
      <c r="C127" s="498" t="s">
        <v>51</v>
      </c>
      <c r="D127" s="449">
        <f>E127+G127</f>
        <v>20</v>
      </c>
      <c r="E127" s="137">
        <f>SUM(E129:E131)</f>
        <v>20</v>
      </c>
      <c r="F127" s="137">
        <f>SUM(F129:F131)</f>
        <v>15.3</v>
      </c>
      <c r="G127" s="137">
        <f t="shared" ref="G127" si="83">SUM(G130:G131)</f>
        <v>0</v>
      </c>
      <c r="H127" s="180">
        <f t="shared" si="37"/>
        <v>0</v>
      </c>
      <c r="I127" s="138">
        <f>SUM(I129:I130)</f>
        <v>0</v>
      </c>
      <c r="J127" s="138">
        <f t="shared" ref="J127:K127" si="84">SUM(J129:J130)</f>
        <v>0</v>
      </c>
      <c r="K127" s="138">
        <f t="shared" si="84"/>
        <v>0</v>
      </c>
      <c r="L127" s="139">
        <f>M127+O127</f>
        <v>20</v>
      </c>
      <c r="M127" s="139">
        <f t="shared" si="82"/>
        <v>20</v>
      </c>
      <c r="N127" s="139">
        <f t="shared" si="82"/>
        <v>15.3</v>
      </c>
      <c r="O127" s="139">
        <f t="shared" si="82"/>
        <v>0</v>
      </c>
      <c r="P127" s="366"/>
      <c r="Q127" s="174"/>
      <c r="R127" s="89"/>
    </row>
    <row r="128" spans="1:18" x14ac:dyDescent="0.25">
      <c r="A128" s="40"/>
      <c r="B128" s="332" t="s">
        <v>194</v>
      </c>
      <c r="C128" s="499"/>
      <c r="D128" s="351"/>
      <c r="E128" s="140"/>
      <c r="F128" s="295"/>
      <c r="G128" s="140"/>
      <c r="H128" s="243"/>
      <c r="I128" s="243"/>
      <c r="J128" s="146"/>
      <c r="K128" s="146"/>
      <c r="L128" s="147"/>
      <c r="M128" s="147"/>
      <c r="N128" s="147"/>
      <c r="O128" s="147"/>
      <c r="P128" s="366"/>
      <c r="Q128" s="174"/>
      <c r="R128" s="89"/>
    </row>
    <row r="129" spans="1:18" ht="26.25" x14ac:dyDescent="0.25">
      <c r="A129" s="40"/>
      <c r="B129" s="481" t="s">
        <v>351</v>
      </c>
      <c r="C129" s="499"/>
      <c r="D129" s="140">
        <f t="shared" ref="D129:D130" si="85">E129+G129</f>
        <v>2.6</v>
      </c>
      <c r="E129" s="140">
        <v>2.6</v>
      </c>
      <c r="F129" s="295">
        <v>2</v>
      </c>
      <c r="G129" s="140"/>
      <c r="H129" s="397">
        <f t="shared" ref="H129:H130" si="86">I129+K129</f>
        <v>0</v>
      </c>
      <c r="I129" s="63"/>
      <c r="J129" s="63"/>
      <c r="K129" s="63"/>
      <c r="L129" s="64">
        <f t="shared" ref="L129:L140" si="87">M129+O129</f>
        <v>2.6</v>
      </c>
      <c r="M129" s="64">
        <f t="shared" ref="M129:O141" si="88">E129+I129</f>
        <v>2.6</v>
      </c>
      <c r="N129" s="64">
        <f t="shared" si="88"/>
        <v>2</v>
      </c>
      <c r="O129" s="64"/>
      <c r="P129" s="366"/>
      <c r="Q129" s="174"/>
      <c r="R129" s="89"/>
    </row>
    <row r="130" spans="1:18" ht="26.25" x14ac:dyDescent="0.25">
      <c r="A130" s="40"/>
      <c r="B130" s="132" t="s">
        <v>527</v>
      </c>
      <c r="C130" s="500"/>
      <c r="D130" s="140">
        <f t="shared" si="85"/>
        <v>3.7</v>
      </c>
      <c r="E130" s="140">
        <v>3.7</v>
      </c>
      <c r="F130" s="140">
        <v>2.8</v>
      </c>
      <c r="G130" s="140"/>
      <c r="H130" s="397">
        <f t="shared" si="86"/>
        <v>0</v>
      </c>
      <c r="I130" s="63"/>
      <c r="J130" s="63"/>
      <c r="K130" s="63"/>
      <c r="L130" s="64">
        <f t="shared" si="87"/>
        <v>3.7</v>
      </c>
      <c r="M130" s="64">
        <f t="shared" si="88"/>
        <v>3.7</v>
      </c>
      <c r="N130" s="64">
        <f t="shared" si="88"/>
        <v>2.8</v>
      </c>
      <c r="O130" s="64"/>
      <c r="P130" s="366"/>
    </row>
    <row r="131" spans="1:18" ht="26.25" x14ac:dyDescent="0.25">
      <c r="A131" s="40"/>
      <c r="B131" s="132" t="s">
        <v>501</v>
      </c>
      <c r="C131" s="501"/>
      <c r="D131" s="137">
        <f>E131+G131</f>
        <v>13.7</v>
      </c>
      <c r="E131" s="137">
        <v>13.7</v>
      </c>
      <c r="F131" s="137">
        <v>10.5</v>
      </c>
      <c r="G131" s="242"/>
      <c r="H131" s="146">
        <f t="shared" si="37"/>
        <v>0</v>
      </c>
      <c r="I131" s="243"/>
      <c r="J131" s="146"/>
      <c r="K131" s="146"/>
      <c r="L131" s="147">
        <f t="shared" si="87"/>
        <v>13.7</v>
      </c>
      <c r="M131" s="147">
        <f t="shared" si="88"/>
        <v>13.7</v>
      </c>
      <c r="N131" s="147">
        <f t="shared" si="88"/>
        <v>10.5</v>
      </c>
      <c r="O131" s="147">
        <f t="shared" si="88"/>
        <v>0</v>
      </c>
      <c r="P131" s="366"/>
      <c r="Q131" s="174"/>
      <c r="R131" s="89"/>
    </row>
    <row r="132" spans="1:18" x14ac:dyDescent="0.25">
      <c r="A132" s="32" t="s">
        <v>101</v>
      </c>
      <c r="B132" s="29" t="s">
        <v>419</v>
      </c>
      <c r="C132" s="499" t="s">
        <v>51</v>
      </c>
      <c r="D132" s="449">
        <f>E132+G132</f>
        <v>12.9</v>
      </c>
      <c r="E132" s="137">
        <f>SUM(E134:E135)</f>
        <v>12.9</v>
      </c>
      <c r="F132" s="137">
        <f t="shared" ref="F132:G132" si="89">SUM(F134:F135)</f>
        <v>9.9</v>
      </c>
      <c r="G132" s="137">
        <f t="shared" si="89"/>
        <v>0</v>
      </c>
      <c r="H132" s="180">
        <f t="shared" si="37"/>
        <v>0</v>
      </c>
      <c r="I132" s="138">
        <f>SUM(I134:I135)</f>
        <v>0</v>
      </c>
      <c r="J132" s="138">
        <f t="shared" ref="J132:K132" si="90">SUM(J134:J135)</f>
        <v>0</v>
      </c>
      <c r="K132" s="138">
        <f t="shared" si="90"/>
        <v>0</v>
      </c>
      <c r="L132" s="139">
        <f>M132+O132</f>
        <v>12.9</v>
      </c>
      <c r="M132" s="139">
        <f t="shared" si="88"/>
        <v>12.9</v>
      </c>
      <c r="N132" s="139">
        <f t="shared" si="88"/>
        <v>9.9</v>
      </c>
      <c r="O132" s="139">
        <f t="shared" si="88"/>
        <v>0</v>
      </c>
      <c r="P132" s="366"/>
      <c r="Q132" s="174"/>
      <c r="R132" s="89"/>
    </row>
    <row r="133" spans="1:18" x14ac:dyDescent="0.25">
      <c r="A133" s="40"/>
      <c r="B133" s="332" t="s">
        <v>194</v>
      </c>
      <c r="C133" s="499"/>
      <c r="D133" s="351"/>
      <c r="E133" s="140"/>
      <c r="F133" s="295"/>
      <c r="G133" s="140"/>
      <c r="H133" s="243"/>
      <c r="I133" s="245"/>
      <c r="J133" s="146"/>
      <c r="K133" s="245"/>
      <c r="L133" s="147"/>
      <c r="M133" s="246"/>
      <c r="N133" s="147"/>
      <c r="O133" s="248"/>
      <c r="P133" s="366"/>
      <c r="Q133" s="174"/>
      <c r="R133" s="89"/>
    </row>
    <row r="134" spans="1:18" ht="26.25" x14ac:dyDescent="0.25">
      <c r="A134" s="40"/>
      <c r="B134" s="132" t="s">
        <v>527</v>
      </c>
      <c r="C134" s="500"/>
      <c r="D134" s="140">
        <f t="shared" ref="D134" si="91">E134+G134</f>
        <v>1.4</v>
      </c>
      <c r="E134" s="140">
        <v>1.4</v>
      </c>
      <c r="F134" s="140">
        <v>1.1000000000000001</v>
      </c>
      <c r="G134" s="140"/>
      <c r="H134" s="397">
        <f t="shared" ref="H134" si="92">I134+K134</f>
        <v>0</v>
      </c>
      <c r="I134" s="63"/>
      <c r="J134" s="63"/>
      <c r="K134" s="63"/>
      <c r="L134" s="64">
        <f t="shared" ref="L134" si="93">M134+O134</f>
        <v>1.4</v>
      </c>
      <c r="M134" s="64">
        <f t="shared" ref="M134:N134" si="94">E134+I134</f>
        <v>1.4</v>
      </c>
      <c r="N134" s="64">
        <f t="shared" si="94"/>
        <v>1.1000000000000001</v>
      </c>
      <c r="O134" s="64"/>
      <c r="P134" s="366"/>
    </row>
    <row r="135" spans="1:18" ht="26.25" x14ac:dyDescent="0.25">
      <c r="A135" s="210"/>
      <c r="B135" s="136" t="s">
        <v>501</v>
      </c>
      <c r="C135" s="504"/>
      <c r="D135" s="137">
        <f>E135+G135</f>
        <v>11.5</v>
      </c>
      <c r="E135" s="137">
        <v>11.5</v>
      </c>
      <c r="F135" s="137">
        <v>8.8000000000000007</v>
      </c>
      <c r="G135" s="244"/>
      <c r="H135" s="141">
        <f t="shared" si="37"/>
        <v>0</v>
      </c>
      <c r="I135" s="274"/>
      <c r="J135" s="141"/>
      <c r="K135" s="274"/>
      <c r="L135" s="142">
        <f t="shared" si="87"/>
        <v>11.5</v>
      </c>
      <c r="M135" s="275">
        <f t="shared" si="88"/>
        <v>11.5</v>
      </c>
      <c r="N135" s="142">
        <f t="shared" si="88"/>
        <v>8.8000000000000007</v>
      </c>
      <c r="O135" s="187">
        <f t="shared" si="88"/>
        <v>0</v>
      </c>
      <c r="P135" s="366"/>
      <c r="Q135" s="174"/>
      <c r="R135" s="89"/>
    </row>
    <row r="136" spans="1:18" x14ac:dyDescent="0.25">
      <c r="A136" s="32" t="s">
        <v>102</v>
      </c>
      <c r="B136" s="35" t="s">
        <v>391</v>
      </c>
      <c r="C136" s="498" t="s">
        <v>51</v>
      </c>
      <c r="D136" s="449">
        <f>E136+G136</f>
        <v>19.8</v>
      </c>
      <c r="E136" s="137">
        <f>SUM(E138:E140)</f>
        <v>19.8</v>
      </c>
      <c r="F136" s="137">
        <f>SUM(F138:F140)</f>
        <v>15.2</v>
      </c>
      <c r="G136" s="137">
        <f t="shared" ref="G136" si="95">SUM(G139:G140)</f>
        <v>0</v>
      </c>
      <c r="H136" s="180">
        <f t="shared" si="37"/>
        <v>0</v>
      </c>
      <c r="I136" s="138">
        <f>SUM(I138:I140)</f>
        <v>0</v>
      </c>
      <c r="J136" s="138">
        <f t="shared" ref="J136:K136" si="96">SUM(J138:J140)</f>
        <v>0</v>
      </c>
      <c r="K136" s="138">
        <f t="shared" si="96"/>
        <v>0</v>
      </c>
      <c r="L136" s="139">
        <f>M136+O136</f>
        <v>19.8</v>
      </c>
      <c r="M136" s="139">
        <f>E136+I136</f>
        <v>19.8</v>
      </c>
      <c r="N136" s="139">
        <f>F136+J136</f>
        <v>15.2</v>
      </c>
      <c r="O136" s="139">
        <f t="shared" si="88"/>
        <v>0</v>
      </c>
      <c r="P136" s="366"/>
      <c r="Q136" s="174"/>
      <c r="R136" s="89"/>
    </row>
    <row r="137" spans="1:18" x14ac:dyDescent="0.25">
      <c r="A137" s="40"/>
      <c r="B137" s="332" t="s">
        <v>194</v>
      </c>
      <c r="C137" s="499"/>
      <c r="D137" s="351"/>
      <c r="E137" s="140"/>
      <c r="F137" s="295"/>
      <c r="G137" s="140"/>
      <c r="H137" s="243"/>
      <c r="I137" s="245"/>
      <c r="J137" s="146"/>
      <c r="K137" s="245"/>
      <c r="L137" s="147"/>
      <c r="M137" s="246"/>
      <c r="N137" s="147"/>
      <c r="O137" s="248"/>
      <c r="P137" s="366"/>
      <c r="Q137" s="174"/>
      <c r="R137" s="89"/>
    </row>
    <row r="138" spans="1:18" ht="26.25" x14ac:dyDescent="0.25">
      <c r="A138" s="40"/>
      <c r="B138" s="481" t="s">
        <v>351</v>
      </c>
      <c r="C138" s="499"/>
      <c r="D138" s="140">
        <f t="shared" ref="D138:D139" si="97">E138+G138</f>
        <v>4.9000000000000004</v>
      </c>
      <c r="E138" s="140">
        <v>4.9000000000000004</v>
      </c>
      <c r="F138" s="295">
        <v>3.8</v>
      </c>
      <c r="G138" s="140"/>
      <c r="H138" s="397">
        <f t="shared" ref="H138:H139" si="98">I138+K138</f>
        <v>0</v>
      </c>
      <c r="I138" s="63"/>
      <c r="J138" s="63"/>
      <c r="K138" s="63"/>
      <c r="L138" s="64">
        <f t="shared" ref="L138:L139" si="99">M138+O138</f>
        <v>4.9000000000000004</v>
      </c>
      <c r="M138" s="64">
        <f t="shared" ref="M138:N139" si="100">E138+I138</f>
        <v>4.9000000000000004</v>
      </c>
      <c r="N138" s="64">
        <f t="shared" si="100"/>
        <v>3.8</v>
      </c>
      <c r="O138" s="64"/>
      <c r="P138" s="366"/>
      <c r="Q138" s="174"/>
      <c r="R138" s="89"/>
    </row>
    <row r="139" spans="1:18" ht="26.25" x14ac:dyDescent="0.25">
      <c r="A139" s="40"/>
      <c r="B139" s="132" t="s">
        <v>527</v>
      </c>
      <c r="C139" s="500"/>
      <c r="D139" s="140">
        <f t="shared" si="97"/>
        <v>1.7</v>
      </c>
      <c r="E139" s="140">
        <v>1.7</v>
      </c>
      <c r="F139" s="140">
        <v>1.3</v>
      </c>
      <c r="G139" s="140"/>
      <c r="H139" s="397">
        <f t="shared" si="98"/>
        <v>0</v>
      </c>
      <c r="I139" s="63"/>
      <c r="J139" s="63"/>
      <c r="K139" s="63"/>
      <c r="L139" s="64">
        <f t="shared" si="99"/>
        <v>1.7</v>
      </c>
      <c r="M139" s="64">
        <f t="shared" si="100"/>
        <v>1.7</v>
      </c>
      <c r="N139" s="64">
        <f t="shared" si="100"/>
        <v>1.3</v>
      </c>
      <c r="O139" s="64"/>
      <c r="P139" s="366"/>
    </row>
    <row r="140" spans="1:18" ht="26.25" x14ac:dyDescent="0.25">
      <c r="A140" s="40"/>
      <c r="B140" s="132" t="s">
        <v>501</v>
      </c>
      <c r="C140" s="504"/>
      <c r="D140" s="137">
        <f>E140+G140</f>
        <v>13.2</v>
      </c>
      <c r="E140" s="137">
        <v>13.2</v>
      </c>
      <c r="F140" s="137">
        <v>10.1</v>
      </c>
      <c r="G140" s="244"/>
      <c r="H140" s="141">
        <f t="shared" si="37"/>
        <v>0</v>
      </c>
      <c r="I140" s="274"/>
      <c r="J140" s="141"/>
      <c r="K140" s="274"/>
      <c r="L140" s="142">
        <f t="shared" si="87"/>
        <v>13.2</v>
      </c>
      <c r="M140" s="275">
        <f t="shared" si="88"/>
        <v>13.2</v>
      </c>
      <c r="N140" s="142">
        <f t="shared" si="88"/>
        <v>10.1</v>
      </c>
      <c r="O140" s="187">
        <f t="shared" si="88"/>
        <v>0</v>
      </c>
      <c r="P140" s="366"/>
      <c r="Q140" s="174"/>
      <c r="R140" s="89"/>
    </row>
    <row r="141" spans="1:18" x14ac:dyDescent="0.25">
      <c r="A141" s="32" t="s">
        <v>103</v>
      </c>
      <c r="B141" s="29" t="s">
        <v>46</v>
      </c>
      <c r="C141" s="614" t="s">
        <v>51</v>
      </c>
      <c r="D141" s="449">
        <f>E141+G141</f>
        <v>5.6</v>
      </c>
      <c r="E141" s="137">
        <f>SUM(E143:E144)</f>
        <v>5.6</v>
      </c>
      <c r="F141" s="137">
        <f t="shared" ref="F141:G141" si="101">SUM(F143:F144)</f>
        <v>4.3</v>
      </c>
      <c r="G141" s="137">
        <f t="shared" si="101"/>
        <v>0</v>
      </c>
      <c r="H141" s="180">
        <f t="shared" si="37"/>
        <v>0</v>
      </c>
      <c r="I141" s="138">
        <f>SUM(I143:I144)</f>
        <v>0</v>
      </c>
      <c r="J141" s="138">
        <f t="shared" ref="J141:K141" si="102">SUM(J143:J144)</f>
        <v>0</v>
      </c>
      <c r="K141" s="138">
        <f t="shared" si="102"/>
        <v>0</v>
      </c>
      <c r="L141" s="139">
        <f>M141+O141</f>
        <v>5.6</v>
      </c>
      <c r="M141" s="139">
        <f t="shared" si="88"/>
        <v>5.6</v>
      </c>
      <c r="N141" s="139">
        <f t="shared" si="88"/>
        <v>4.3</v>
      </c>
      <c r="O141" s="139">
        <f t="shared" si="88"/>
        <v>0</v>
      </c>
      <c r="P141" s="366"/>
      <c r="Q141" s="174"/>
      <c r="R141" s="89"/>
    </row>
    <row r="142" spans="1:18" x14ac:dyDescent="0.25">
      <c r="A142" s="40"/>
      <c r="B142" s="332" t="s">
        <v>194</v>
      </c>
      <c r="C142" s="615"/>
      <c r="D142" s="351"/>
      <c r="E142" s="140"/>
      <c r="F142" s="295"/>
      <c r="G142" s="140"/>
      <c r="H142" s="243"/>
      <c r="I142" s="243"/>
      <c r="J142" s="146"/>
      <c r="K142" s="146"/>
      <c r="L142" s="147"/>
      <c r="M142" s="147"/>
      <c r="N142" s="147"/>
      <c r="O142" s="147"/>
      <c r="P142" s="366"/>
      <c r="Q142" s="174"/>
      <c r="R142" s="89"/>
    </row>
    <row r="143" spans="1:18" ht="26.25" x14ac:dyDescent="0.25">
      <c r="A143" s="40"/>
      <c r="B143" s="132" t="s">
        <v>527</v>
      </c>
      <c r="C143" s="616"/>
      <c r="D143" s="140">
        <f t="shared" ref="D143" si="103">E143+G143</f>
        <v>2</v>
      </c>
      <c r="E143" s="140">
        <v>2</v>
      </c>
      <c r="F143" s="140">
        <v>1.5</v>
      </c>
      <c r="G143" s="140"/>
      <c r="H143" s="397">
        <f t="shared" ref="H143" si="104">I143+K143</f>
        <v>0</v>
      </c>
      <c r="I143" s="63"/>
      <c r="J143" s="63"/>
      <c r="K143" s="63"/>
      <c r="L143" s="64">
        <f t="shared" ref="L143:L144" si="105">M143+O143</f>
        <v>2</v>
      </c>
      <c r="M143" s="64">
        <f t="shared" ref="M143:O145" si="106">E143+I143</f>
        <v>2</v>
      </c>
      <c r="N143" s="64">
        <f t="shared" si="106"/>
        <v>1.5</v>
      </c>
      <c r="O143" s="64"/>
      <c r="P143" s="366"/>
    </row>
    <row r="144" spans="1:18" s="37" customFormat="1" ht="26.25" x14ac:dyDescent="0.25">
      <c r="A144" s="210"/>
      <c r="B144" s="136" t="s">
        <v>501</v>
      </c>
      <c r="C144" s="616"/>
      <c r="D144" s="137">
        <f>E144+G144</f>
        <v>3.6</v>
      </c>
      <c r="E144" s="137">
        <v>3.6</v>
      </c>
      <c r="F144" s="137">
        <v>2.8</v>
      </c>
      <c r="G144" s="242"/>
      <c r="H144" s="146">
        <f t="shared" si="37"/>
        <v>0</v>
      </c>
      <c r="I144" s="243"/>
      <c r="J144" s="146"/>
      <c r="K144" s="146"/>
      <c r="L144" s="139">
        <f t="shared" si="105"/>
        <v>3.6</v>
      </c>
      <c r="M144" s="139">
        <f t="shared" si="106"/>
        <v>3.6</v>
      </c>
      <c r="N144" s="139">
        <f t="shared" si="106"/>
        <v>2.8</v>
      </c>
      <c r="O144" s="139">
        <f t="shared" si="106"/>
        <v>0</v>
      </c>
      <c r="P144" s="366"/>
      <c r="Q144" s="183"/>
      <c r="R144" s="184"/>
    </row>
    <row r="145" spans="1:18" x14ac:dyDescent="0.25">
      <c r="A145" s="32" t="s">
        <v>104</v>
      </c>
      <c r="B145" s="26" t="s">
        <v>43</v>
      </c>
      <c r="C145" s="498" t="s">
        <v>51</v>
      </c>
      <c r="D145" s="449">
        <f>E145+G145</f>
        <v>6.1</v>
      </c>
      <c r="E145" s="137">
        <f>SUM(E147:E148)</f>
        <v>6.1</v>
      </c>
      <c r="F145" s="137">
        <f t="shared" ref="F145:G145" si="107">SUM(F147:F148)</f>
        <v>4.6999999999999993</v>
      </c>
      <c r="G145" s="137">
        <f t="shared" si="107"/>
        <v>0</v>
      </c>
      <c r="H145" s="180">
        <f t="shared" si="37"/>
        <v>0</v>
      </c>
      <c r="I145" s="138">
        <f>SUM(I147:I148)</f>
        <v>0</v>
      </c>
      <c r="J145" s="138">
        <f t="shared" ref="J145:K145" si="108">SUM(J147:J148)</f>
        <v>0</v>
      </c>
      <c r="K145" s="138">
        <f t="shared" si="108"/>
        <v>0</v>
      </c>
      <c r="L145" s="139">
        <f>M145+O145</f>
        <v>6.1</v>
      </c>
      <c r="M145" s="139">
        <f t="shared" si="106"/>
        <v>6.1</v>
      </c>
      <c r="N145" s="139">
        <f t="shared" si="106"/>
        <v>4.6999999999999993</v>
      </c>
      <c r="O145" s="139">
        <f t="shared" si="106"/>
        <v>0</v>
      </c>
      <c r="P145" s="366"/>
      <c r="Q145" s="174"/>
      <c r="R145" s="89"/>
    </row>
    <row r="146" spans="1:18" x14ac:dyDescent="0.25">
      <c r="A146" s="40"/>
      <c r="B146" s="332" t="s">
        <v>194</v>
      </c>
      <c r="C146" s="499"/>
      <c r="D146" s="351"/>
      <c r="E146" s="140"/>
      <c r="F146" s="295"/>
      <c r="G146" s="140"/>
      <c r="H146" s="243"/>
      <c r="I146" s="245"/>
      <c r="J146" s="146"/>
      <c r="K146" s="245"/>
      <c r="L146" s="147"/>
      <c r="M146" s="246"/>
      <c r="N146" s="147"/>
      <c r="O146" s="248"/>
      <c r="P146" s="366"/>
      <c r="Q146" s="174"/>
      <c r="R146" s="89"/>
    </row>
    <row r="147" spans="1:18" ht="26.25" x14ac:dyDescent="0.25">
      <c r="A147" s="40"/>
      <c r="B147" s="132" t="s">
        <v>527</v>
      </c>
      <c r="C147" s="500"/>
      <c r="D147" s="140">
        <f t="shared" ref="D147" si="109">E147+G147</f>
        <v>2.5</v>
      </c>
      <c r="E147" s="140">
        <v>2.5</v>
      </c>
      <c r="F147" s="140">
        <v>1.9</v>
      </c>
      <c r="G147" s="140"/>
      <c r="H147" s="397">
        <f t="shared" ref="H147" si="110">I147+K147</f>
        <v>0</v>
      </c>
      <c r="I147" s="63"/>
      <c r="J147" s="63"/>
      <c r="K147" s="63"/>
      <c r="L147" s="64">
        <f t="shared" ref="L147" si="111">M147+O147</f>
        <v>2.5</v>
      </c>
      <c r="M147" s="64">
        <f t="shared" ref="M147:O149" si="112">E147+I147</f>
        <v>2.5</v>
      </c>
      <c r="N147" s="64">
        <f t="shared" si="112"/>
        <v>1.9</v>
      </c>
      <c r="O147" s="64"/>
      <c r="P147" s="366"/>
    </row>
    <row r="148" spans="1:18" ht="26.25" x14ac:dyDescent="0.25">
      <c r="A148" s="40"/>
      <c r="B148" s="132" t="s">
        <v>501</v>
      </c>
      <c r="C148" s="504"/>
      <c r="D148" s="137">
        <f>E148+G148</f>
        <v>3.6</v>
      </c>
      <c r="E148" s="137">
        <v>3.6</v>
      </c>
      <c r="F148" s="137">
        <v>2.8</v>
      </c>
      <c r="G148" s="244"/>
      <c r="H148" s="141">
        <f t="shared" si="37"/>
        <v>0</v>
      </c>
      <c r="I148" s="274"/>
      <c r="J148" s="141"/>
      <c r="K148" s="274"/>
      <c r="L148" s="142">
        <f>M148+O148</f>
        <v>3.6</v>
      </c>
      <c r="M148" s="275">
        <f t="shared" si="112"/>
        <v>3.6</v>
      </c>
      <c r="N148" s="142">
        <f t="shared" si="112"/>
        <v>2.8</v>
      </c>
      <c r="O148" s="187">
        <f t="shared" si="112"/>
        <v>0</v>
      </c>
      <c r="P148" s="366"/>
      <c r="Q148" s="174"/>
      <c r="R148" s="89"/>
    </row>
    <row r="149" spans="1:18" x14ac:dyDescent="0.25">
      <c r="A149" s="32" t="s">
        <v>105</v>
      </c>
      <c r="B149" s="29" t="s">
        <v>45</v>
      </c>
      <c r="C149" s="614" t="s">
        <v>51</v>
      </c>
      <c r="D149" s="449">
        <f>E149+G149</f>
        <v>5</v>
      </c>
      <c r="E149" s="137">
        <f>SUM(E151:E152)</f>
        <v>5</v>
      </c>
      <c r="F149" s="137">
        <f t="shared" ref="F149:G149" si="113">SUM(F151:F152)</f>
        <v>3.9</v>
      </c>
      <c r="G149" s="137">
        <f t="shared" si="113"/>
        <v>0</v>
      </c>
      <c r="H149" s="180">
        <f t="shared" si="37"/>
        <v>0</v>
      </c>
      <c r="I149" s="138">
        <f>SUM(I151:I152)</f>
        <v>0</v>
      </c>
      <c r="J149" s="138">
        <f t="shared" ref="J149:K149" si="114">SUM(J151:J152)</f>
        <v>0</v>
      </c>
      <c r="K149" s="138">
        <f t="shared" si="114"/>
        <v>0</v>
      </c>
      <c r="L149" s="139">
        <f>M149+O149</f>
        <v>5</v>
      </c>
      <c r="M149" s="139">
        <f t="shared" si="112"/>
        <v>5</v>
      </c>
      <c r="N149" s="139">
        <f t="shared" si="112"/>
        <v>3.9</v>
      </c>
      <c r="O149" s="139">
        <f t="shared" si="112"/>
        <v>0</v>
      </c>
      <c r="P149" s="366"/>
      <c r="Q149" s="174"/>
      <c r="R149" s="89"/>
    </row>
    <row r="150" spans="1:18" x14ac:dyDescent="0.25">
      <c r="A150" s="40"/>
      <c r="B150" s="332" t="s">
        <v>194</v>
      </c>
      <c r="C150" s="615"/>
      <c r="D150" s="351"/>
      <c r="E150" s="140"/>
      <c r="F150" s="295"/>
      <c r="G150" s="140"/>
      <c r="H150" s="243"/>
      <c r="I150" s="243"/>
      <c r="J150" s="146"/>
      <c r="K150" s="146"/>
      <c r="L150" s="147"/>
      <c r="M150" s="147"/>
      <c r="N150" s="147"/>
      <c r="O150" s="147"/>
      <c r="P150" s="366"/>
      <c r="Q150" s="174"/>
      <c r="R150" s="89"/>
    </row>
    <row r="151" spans="1:18" ht="26.25" x14ac:dyDescent="0.25">
      <c r="A151" s="40"/>
      <c r="B151" s="132" t="s">
        <v>527</v>
      </c>
      <c r="C151" s="616"/>
      <c r="D151" s="140">
        <f t="shared" ref="D151" si="115">E151+G151</f>
        <v>1.4</v>
      </c>
      <c r="E151" s="140">
        <v>1.4</v>
      </c>
      <c r="F151" s="140">
        <v>1.1000000000000001</v>
      </c>
      <c r="G151" s="140"/>
      <c r="H151" s="397">
        <f t="shared" ref="H151" si="116">I151+K151</f>
        <v>0</v>
      </c>
      <c r="I151" s="63"/>
      <c r="J151" s="63"/>
      <c r="K151" s="63"/>
      <c r="L151" s="64">
        <f t="shared" ref="L151:L152" si="117">M151+O151</f>
        <v>1.4</v>
      </c>
      <c r="M151" s="64">
        <f t="shared" ref="M151:O152" si="118">E151+I151</f>
        <v>1.4</v>
      </c>
      <c r="N151" s="64">
        <f t="shared" si="118"/>
        <v>1.1000000000000001</v>
      </c>
      <c r="O151" s="64"/>
      <c r="P151" s="366"/>
    </row>
    <row r="152" spans="1:18" s="37" customFormat="1" ht="26.25" x14ac:dyDescent="0.25">
      <c r="A152" s="210"/>
      <c r="B152" s="132" t="s">
        <v>501</v>
      </c>
      <c r="C152" s="617"/>
      <c r="D152" s="137">
        <f>E152+G152</f>
        <v>3.6</v>
      </c>
      <c r="E152" s="137">
        <v>3.6</v>
      </c>
      <c r="F152" s="137">
        <v>2.8</v>
      </c>
      <c r="G152" s="242"/>
      <c r="H152" s="141">
        <f t="shared" si="37"/>
        <v>0</v>
      </c>
      <c r="I152" s="182"/>
      <c r="J152" s="141"/>
      <c r="K152" s="141"/>
      <c r="L152" s="139">
        <f t="shared" si="117"/>
        <v>3.6</v>
      </c>
      <c r="M152" s="139">
        <f t="shared" si="118"/>
        <v>3.6</v>
      </c>
      <c r="N152" s="139">
        <f t="shared" si="118"/>
        <v>2.8</v>
      </c>
      <c r="O152" s="139">
        <f t="shared" si="118"/>
        <v>0</v>
      </c>
      <c r="P152" s="366"/>
      <c r="Q152" s="183"/>
      <c r="R152" s="184"/>
    </row>
    <row r="153" spans="1:18" x14ac:dyDescent="0.25">
      <c r="A153" s="32" t="s">
        <v>106</v>
      </c>
      <c r="B153" s="29" t="s">
        <v>165</v>
      </c>
      <c r="C153" s="614" t="s">
        <v>51</v>
      </c>
      <c r="D153" s="449">
        <f>E153+G153</f>
        <v>9.1</v>
      </c>
      <c r="E153" s="137">
        <f>SUM(E155:E156)</f>
        <v>9.1</v>
      </c>
      <c r="F153" s="137">
        <f t="shared" ref="F153:G153" si="119">SUM(F155:F156)</f>
        <v>6.9</v>
      </c>
      <c r="G153" s="137">
        <f t="shared" si="119"/>
        <v>0</v>
      </c>
      <c r="H153" s="180">
        <f t="shared" si="37"/>
        <v>0</v>
      </c>
      <c r="I153" s="138">
        <f>SUM(I155:I156)</f>
        <v>0</v>
      </c>
      <c r="J153" s="138">
        <f t="shared" ref="J153:K153" si="120">SUM(J155:J156)</f>
        <v>0</v>
      </c>
      <c r="K153" s="138">
        <f t="shared" si="120"/>
        <v>0</v>
      </c>
      <c r="L153" s="139">
        <f>M153+O153</f>
        <v>9.1</v>
      </c>
      <c r="M153" s="139">
        <f>E153+I153</f>
        <v>9.1</v>
      </c>
      <c r="N153" s="139">
        <f>F153+J153</f>
        <v>6.9</v>
      </c>
      <c r="O153" s="139">
        <f>G153+K153</f>
        <v>0</v>
      </c>
      <c r="P153" s="366"/>
      <c r="Q153" s="174"/>
      <c r="R153" s="89"/>
    </row>
    <row r="154" spans="1:18" x14ac:dyDescent="0.25">
      <c r="A154" s="40"/>
      <c r="B154" s="332" t="s">
        <v>194</v>
      </c>
      <c r="C154" s="615"/>
      <c r="D154" s="351"/>
      <c r="E154" s="140"/>
      <c r="F154" s="295"/>
      <c r="G154" s="140"/>
      <c r="H154" s="243"/>
      <c r="I154" s="243"/>
      <c r="J154" s="146"/>
      <c r="K154" s="146"/>
      <c r="L154" s="147"/>
      <c r="M154" s="147"/>
      <c r="N154" s="147"/>
      <c r="O154" s="147"/>
      <c r="P154" s="366"/>
      <c r="Q154" s="174"/>
      <c r="R154" s="89"/>
    </row>
    <row r="155" spans="1:18" ht="26.25" x14ac:dyDescent="0.25">
      <c r="A155" s="40"/>
      <c r="B155" s="132" t="s">
        <v>527</v>
      </c>
      <c r="C155" s="616"/>
      <c r="D155" s="140">
        <f t="shared" ref="D155" si="121">E155+G155</f>
        <v>2.5</v>
      </c>
      <c r="E155" s="140">
        <v>2.5</v>
      </c>
      <c r="F155" s="140">
        <v>1.9</v>
      </c>
      <c r="G155" s="140"/>
      <c r="H155" s="397">
        <f t="shared" ref="H155" si="122">I155+K155</f>
        <v>0</v>
      </c>
      <c r="I155" s="63"/>
      <c r="J155" s="63"/>
      <c r="K155" s="63"/>
      <c r="L155" s="64">
        <f t="shared" ref="L155:L156" si="123">M155+O155</f>
        <v>2.5</v>
      </c>
      <c r="M155" s="64">
        <f t="shared" ref="M155:O156" si="124">E155+I155</f>
        <v>2.5</v>
      </c>
      <c r="N155" s="64">
        <f t="shared" si="124"/>
        <v>1.9</v>
      </c>
      <c r="O155" s="64"/>
      <c r="P155" s="366"/>
    </row>
    <row r="156" spans="1:18" s="37" customFormat="1" ht="26.25" x14ac:dyDescent="0.25">
      <c r="A156" s="210"/>
      <c r="B156" s="132" t="s">
        <v>501</v>
      </c>
      <c r="C156" s="617"/>
      <c r="D156" s="137">
        <f>E156+G156</f>
        <v>6.6</v>
      </c>
      <c r="E156" s="137">
        <v>6.6</v>
      </c>
      <c r="F156" s="137">
        <v>5</v>
      </c>
      <c r="G156" s="242"/>
      <c r="H156" s="141">
        <f t="shared" si="37"/>
        <v>0</v>
      </c>
      <c r="I156" s="182"/>
      <c r="J156" s="141"/>
      <c r="K156" s="141"/>
      <c r="L156" s="139">
        <f t="shared" si="123"/>
        <v>6.6</v>
      </c>
      <c r="M156" s="139">
        <f t="shared" si="124"/>
        <v>6.6</v>
      </c>
      <c r="N156" s="139">
        <f t="shared" si="124"/>
        <v>5</v>
      </c>
      <c r="O156" s="139">
        <f t="shared" si="124"/>
        <v>0</v>
      </c>
      <c r="P156" s="366"/>
      <c r="Q156" s="183"/>
      <c r="R156" s="184"/>
    </row>
    <row r="157" spans="1:18" x14ac:dyDescent="0.25">
      <c r="A157" s="32" t="s">
        <v>107</v>
      </c>
      <c r="B157" s="29" t="s">
        <v>44</v>
      </c>
      <c r="C157" s="614" t="s">
        <v>51</v>
      </c>
      <c r="D157" s="449">
        <f>E157+G157</f>
        <v>4.2</v>
      </c>
      <c r="E157" s="137">
        <f>SUM(E159:E160)</f>
        <v>4.2</v>
      </c>
      <c r="F157" s="137">
        <f t="shared" ref="F157:G157" si="125">SUM(F159:F160)</f>
        <v>3.2</v>
      </c>
      <c r="G157" s="137">
        <f t="shared" si="125"/>
        <v>0</v>
      </c>
      <c r="H157" s="180">
        <f t="shared" si="37"/>
        <v>0</v>
      </c>
      <c r="I157" s="138">
        <f>SUM(I159:I160)</f>
        <v>0</v>
      </c>
      <c r="J157" s="138">
        <f t="shared" ref="J157:K157" si="126">SUM(J159:J160)</f>
        <v>0</v>
      </c>
      <c r="K157" s="138">
        <f t="shared" si="126"/>
        <v>0</v>
      </c>
      <c r="L157" s="139">
        <f>M157+O157</f>
        <v>4.2</v>
      </c>
      <c r="M157" s="139">
        <f>E157+I157</f>
        <v>4.2</v>
      </c>
      <c r="N157" s="139">
        <f>F157+J157</f>
        <v>3.2</v>
      </c>
      <c r="O157" s="139">
        <f>G157+K157</f>
        <v>0</v>
      </c>
      <c r="P157" s="366"/>
      <c r="Q157" s="174"/>
      <c r="R157" s="89"/>
    </row>
    <row r="158" spans="1:18" x14ac:dyDescent="0.25">
      <c r="A158" s="40"/>
      <c r="B158" s="332" t="s">
        <v>194</v>
      </c>
      <c r="C158" s="615"/>
      <c r="D158" s="351"/>
      <c r="E158" s="140"/>
      <c r="F158" s="295"/>
      <c r="G158" s="140"/>
      <c r="H158" s="243"/>
      <c r="I158" s="243"/>
      <c r="J158" s="146"/>
      <c r="K158" s="146"/>
      <c r="L158" s="147"/>
      <c r="M158" s="147"/>
      <c r="N158" s="147"/>
      <c r="O158" s="147"/>
      <c r="P158" s="366"/>
      <c r="Q158" s="174"/>
      <c r="R158" s="89"/>
    </row>
    <row r="159" spans="1:18" ht="26.25" x14ac:dyDescent="0.25">
      <c r="A159" s="40"/>
      <c r="B159" s="132" t="s">
        <v>527</v>
      </c>
      <c r="C159" s="616"/>
      <c r="D159" s="140">
        <f t="shared" ref="D159" si="127">E159+G159</f>
        <v>1.8</v>
      </c>
      <c r="E159" s="140">
        <v>1.8</v>
      </c>
      <c r="F159" s="140">
        <v>1.4</v>
      </c>
      <c r="G159" s="140"/>
      <c r="H159" s="397">
        <f t="shared" ref="H159:H203" si="128">I159+K159</f>
        <v>0</v>
      </c>
      <c r="I159" s="63"/>
      <c r="J159" s="63"/>
      <c r="K159" s="63"/>
      <c r="L159" s="64">
        <f t="shared" ref="L159:L160" si="129">M159+O159</f>
        <v>1.8</v>
      </c>
      <c r="M159" s="64">
        <f t="shared" ref="M159:O160" si="130">E159+I159</f>
        <v>1.8</v>
      </c>
      <c r="N159" s="64">
        <f t="shared" si="130"/>
        <v>1.4</v>
      </c>
      <c r="O159" s="64"/>
      <c r="P159" s="366"/>
    </row>
    <row r="160" spans="1:18" s="37" customFormat="1" ht="26.25" x14ac:dyDescent="0.25">
      <c r="A160" s="210"/>
      <c r="B160" s="132" t="s">
        <v>501</v>
      </c>
      <c r="C160" s="617"/>
      <c r="D160" s="137">
        <f>E160+G160</f>
        <v>2.4</v>
      </c>
      <c r="E160" s="137">
        <v>2.4</v>
      </c>
      <c r="F160" s="137">
        <v>1.8</v>
      </c>
      <c r="G160" s="242"/>
      <c r="H160" s="141">
        <f t="shared" si="128"/>
        <v>0</v>
      </c>
      <c r="I160" s="182"/>
      <c r="J160" s="141"/>
      <c r="K160" s="141"/>
      <c r="L160" s="139">
        <f t="shared" si="129"/>
        <v>2.4</v>
      </c>
      <c r="M160" s="139">
        <f t="shared" si="130"/>
        <v>2.4</v>
      </c>
      <c r="N160" s="139">
        <f t="shared" si="130"/>
        <v>1.8</v>
      </c>
      <c r="O160" s="139">
        <f t="shared" si="130"/>
        <v>0</v>
      </c>
      <c r="P160" s="366"/>
      <c r="Q160" s="183"/>
      <c r="R160" s="184"/>
    </row>
    <row r="161" spans="1:18" x14ac:dyDescent="0.25">
      <c r="A161" s="32" t="s">
        <v>108</v>
      </c>
      <c r="B161" s="29" t="s">
        <v>47</v>
      </c>
      <c r="C161" s="614" t="s">
        <v>51</v>
      </c>
      <c r="D161" s="449">
        <f>E161+G161</f>
        <v>10.7</v>
      </c>
      <c r="E161" s="137">
        <f>SUM(E163:E165)</f>
        <v>10.7</v>
      </c>
      <c r="F161" s="137">
        <f t="shared" ref="F161:G161" si="131">SUM(F163:F165)</f>
        <v>8.1999999999999993</v>
      </c>
      <c r="G161" s="137">
        <f t="shared" si="131"/>
        <v>0</v>
      </c>
      <c r="H161" s="180">
        <f t="shared" si="128"/>
        <v>0</v>
      </c>
      <c r="I161" s="138">
        <f>SUM(I163:I165)</f>
        <v>0</v>
      </c>
      <c r="J161" s="138">
        <f t="shared" ref="J161:K161" si="132">SUM(J163:J165)</f>
        <v>0</v>
      </c>
      <c r="K161" s="138">
        <f t="shared" si="132"/>
        <v>0</v>
      </c>
      <c r="L161" s="139">
        <f>M161+O161</f>
        <v>10.7</v>
      </c>
      <c r="M161" s="139">
        <f>E161+I161</f>
        <v>10.7</v>
      </c>
      <c r="N161" s="139">
        <f>F161+J161</f>
        <v>8.1999999999999993</v>
      </c>
      <c r="O161" s="139">
        <f>G161+K161</f>
        <v>0</v>
      </c>
      <c r="P161" s="366"/>
      <c r="Q161" s="174"/>
      <c r="R161" s="89"/>
    </row>
    <row r="162" spans="1:18" x14ac:dyDescent="0.25">
      <c r="A162" s="40"/>
      <c r="B162" s="332" t="s">
        <v>194</v>
      </c>
      <c r="C162" s="615"/>
      <c r="D162" s="351"/>
      <c r="E162" s="140"/>
      <c r="F162" s="295"/>
      <c r="G162" s="140"/>
      <c r="H162" s="243"/>
      <c r="I162" s="243"/>
      <c r="J162" s="146"/>
      <c r="K162" s="146"/>
      <c r="L162" s="147"/>
      <c r="M162" s="147"/>
      <c r="N162" s="147"/>
      <c r="O162" s="147"/>
      <c r="P162" s="366"/>
      <c r="Q162" s="174"/>
      <c r="R162" s="89"/>
    </row>
    <row r="163" spans="1:18" ht="26.25" x14ac:dyDescent="0.25">
      <c r="A163" s="40"/>
      <c r="B163" s="481" t="s">
        <v>351</v>
      </c>
      <c r="C163" s="615"/>
      <c r="D163" s="140">
        <f t="shared" ref="D163:D164" si="133">E163+G163</f>
        <v>4</v>
      </c>
      <c r="E163" s="140">
        <v>4</v>
      </c>
      <c r="F163" s="295">
        <v>3.1</v>
      </c>
      <c r="G163" s="140"/>
      <c r="H163" s="397">
        <f t="shared" ref="H163:H164" si="134">I163+K163</f>
        <v>0</v>
      </c>
      <c r="I163" s="63"/>
      <c r="J163" s="63"/>
      <c r="K163" s="63"/>
      <c r="L163" s="64">
        <f t="shared" ref="L163:L165" si="135">M163+O163</f>
        <v>4</v>
      </c>
      <c r="M163" s="64">
        <f t="shared" ref="M163:O165" si="136">E163+I163</f>
        <v>4</v>
      </c>
      <c r="N163" s="64">
        <f t="shared" si="136"/>
        <v>3.1</v>
      </c>
      <c r="O163" s="64"/>
      <c r="P163" s="366"/>
      <c r="Q163" s="174"/>
      <c r="R163" s="89"/>
    </row>
    <row r="164" spans="1:18" ht="26.25" x14ac:dyDescent="0.25">
      <c r="A164" s="40"/>
      <c r="B164" s="132" t="s">
        <v>527</v>
      </c>
      <c r="C164" s="616"/>
      <c r="D164" s="140">
        <f t="shared" si="133"/>
        <v>1.6</v>
      </c>
      <c r="E164" s="140">
        <v>1.6</v>
      </c>
      <c r="F164" s="140">
        <v>1.2</v>
      </c>
      <c r="G164" s="140"/>
      <c r="H164" s="397">
        <f t="shared" si="134"/>
        <v>0</v>
      </c>
      <c r="I164" s="63"/>
      <c r="J164" s="63"/>
      <c r="K164" s="63"/>
      <c r="L164" s="64">
        <f t="shared" si="135"/>
        <v>1.6</v>
      </c>
      <c r="M164" s="64">
        <f t="shared" si="136"/>
        <v>1.6</v>
      </c>
      <c r="N164" s="64">
        <f t="shared" si="136"/>
        <v>1.2</v>
      </c>
      <c r="O164" s="64"/>
      <c r="P164" s="366"/>
    </row>
    <row r="165" spans="1:18" s="37" customFormat="1" ht="26.25" x14ac:dyDescent="0.25">
      <c r="A165" s="210"/>
      <c r="B165" s="132" t="s">
        <v>501</v>
      </c>
      <c r="C165" s="617"/>
      <c r="D165" s="137">
        <f>E165+G165</f>
        <v>5.0999999999999996</v>
      </c>
      <c r="E165" s="137">
        <v>5.0999999999999996</v>
      </c>
      <c r="F165" s="137">
        <v>3.9</v>
      </c>
      <c r="G165" s="242"/>
      <c r="H165" s="141">
        <f t="shared" si="128"/>
        <v>0</v>
      </c>
      <c r="I165" s="182"/>
      <c r="J165" s="141"/>
      <c r="K165" s="141"/>
      <c r="L165" s="139">
        <f t="shared" si="135"/>
        <v>5.0999999999999996</v>
      </c>
      <c r="M165" s="139">
        <f t="shared" si="136"/>
        <v>5.0999999999999996</v>
      </c>
      <c r="N165" s="139">
        <f t="shared" si="136"/>
        <v>3.9</v>
      </c>
      <c r="O165" s="139">
        <f t="shared" si="136"/>
        <v>0</v>
      </c>
      <c r="P165" s="366"/>
      <c r="Q165" s="183"/>
      <c r="R165" s="184"/>
    </row>
    <row r="166" spans="1:18" x14ac:dyDescent="0.25">
      <c r="A166" s="32" t="s">
        <v>109</v>
      </c>
      <c r="B166" s="29" t="s">
        <v>392</v>
      </c>
      <c r="C166" s="610" t="s">
        <v>51</v>
      </c>
      <c r="D166" s="449">
        <f>E166+G166</f>
        <v>6.5</v>
      </c>
      <c r="E166" s="137">
        <f>SUM(E168:E169)</f>
        <v>6.5</v>
      </c>
      <c r="F166" s="137">
        <f t="shared" ref="F166:G166" si="137">SUM(F168:F169)</f>
        <v>4.9000000000000004</v>
      </c>
      <c r="G166" s="137">
        <f t="shared" si="137"/>
        <v>0</v>
      </c>
      <c r="H166" s="180">
        <f t="shared" si="128"/>
        <v>0</v>
      </c>
      <c r="I166" s="138">
        <f>SUM(I168:I169)</f>
        <v>0</v>
      </c>
      <c r="J166" s="138">
        <f t="shared" ref="J166:K166" si="138">SUM(J168:J169)</f>
        <v>0</v>
      </c>
      <c r="K166" s="138">
        <f t="shared" si="138"/>
        <v>0</v>
      </c>
      <c r="L166" s="139">
        <f>M166+O166</f>
        <v>6.5</v>
      </c>
      <c r="M166" s="139">
        <f>E166+I166</f>
        <v>6.5</v>
      </c>
      <c r="N166" s="139">
        <f>F166+J166</f>
        <v>4.9000000000000004</v>
      </c>
      <c r="O166" s="139">
        <f>G166+K166</f>
        <v>0</v>
      </c>
      <c r="P166" s="366"/>
      <c r="Q166" s="174"/>
      <c r="R166" s="89"/>
    </row>
    <row r="167" spans="1:18" x14ac:dyDescent="0.25">
      <c r="A167" s="40"/>
      <c r="B167" s="332" t="s">
        <v>194</v>
      </c>
      <c r="C167" s="611"/>
      <c r="D167" s="351"/>
      <c r="E167" s="140"/>
      <c r="F167" s="295"/>
      <c r="G167" s="140"/>
      <c r="H167" s="243"/>
      <c r="I167" s="243"/>
      <c r="J167" s="146"/>
      <c r="K167" s="146"/>
      <c r="L167" s="147"/>
      <c r="M167" s="147"/>
      <c r="N167" s="147"/>
      <c r="O167" s="147"/>
      <c r="P167" s="366"/>
      <c r="Q167" s="174"/>
      <c r="R167" s="89"/>
    </row>
    <row r="168" spans="1:18" ht="26.25" x14ac:dyDescent="0.25">
      <c r="A168" s="40"/>
      <c r="B168" s="132" t="s">
        <v>527</v>
      </c>
      <c r="C168" s="612"/>
      <c r="D168" s="140">
        <f t="shared" ref="D168" si="139">E168+G168</f>
        <v>2.4</v>
      </c>
      <c r="E168" s="140">
        <v>2.4</v>
      </c>
      <c r="F168" s="140">
        <v>1.8</v>
      </c>
      <c r="G168" s="140"/>
      <c r="H168" s="397">
        <f t="shared" ref="H168" si="140">I168+K168</f>
        <v>0</v>
      </c>
      <c r="I168" s="63"/>
      <c r="J168" s="63"/>
      <c r="K168" s="63"/>
      <c r="L168" s="64">
        <f t="shared" ref="L168:L169" si="141">M168+O168</f>
        <v>2.4</v>
      </c>
      <c r="M168" s="64">
        <f t="shared" ref="M168:O169" si="142">E168+I168</f>
        <v>2.4</v>
      </c>
      <c r="N168" s="64">
        <f t="shared" si="142"/>
        <v>1.8</v>
      </c>
      <c r="O168" s="64"/>
      <c r="P168" s="366"/>
    </row>
    <row r="169" spans="1:18" s="37" customFormat="1" ht="26.25" x14ac:dyDescent="0.25">
      <c r="A169" s="210"/>
      <c r="B169" s="132" t="s">
        <v>501</v>
      </c>
      <c r="C169" s="613"/>
      <c r="D169" s="137">
        <f>E169+G169</f>
        <v>4.0999999999999996</v>
      </c>
      <c r="E169" s="137">
        <v>4.0999999999999996</v>
      </c>
      <c r="F169" s="137">
        <v>3.1</v>
      </c>
      <c r="G169" s="242"/>
      <c r="H169" s="141">
        <f t="shared" si="128"/>
        <v>0</v>
      </c>
      <c r="I169" s="182"/>
      <c r="J169" s="141"/>
      <c r="K169" s="141"/>
      <c r="L169" s="139">
        <f t="shared" si="141"/>
        <v>4.0999999999999996</v>
      </c>
      <c r="M169" s="139">
        <f t="shared" si="142"/>
        <v>4.0999999999999996</v>
      </c>
      <c r="N169" s="139">
        <f t="shared" si="142"/>
        <v>3.1</v>
      </c>
      <c r="O169" s="139">
        <f t="shared" si="142"/>
        <v>0</v>
      </c>
      <c r="P169" s="366"/>
      <c r="Q169" s="183"/>
      <c r="R169" s="184"/>
    </row>
    <row r="170" spans="1:18" x14ac:dyDescent="0.25">
      <c r="A170" s="32" t="s">
        <v>155</v>
      </c>
      <c r="B170" s="29" t="s">
        <v>42</v>
      </c>
      <c r="C170" s="610" t="s">
        <v>51</v>
      </c>
      <c r="D170" s="449">
        <f>E170+G170</f>
        <v>7</v>
      </c>
      <c r="E170" s="137">
        <f>SUM(E172:E173)</f>
        <v>7</v>
      </c>
      <c r="F170" s="137">
        <f t="shared" ref="F170:G170" si="143">SUM(F172:F173)</f>
        <v>5.3</v>
      </c>
      <c r="G170" s="137">
        <f t="shared" si="143"/>
        <v>0</v>
      </c>
      <c r="H170" s="180">
        <f t="shared" si="128"/>
        <v>0</v>
      </c>
      <c r="I170" s="138">
        <f>SUM(I172:I173)</f>
        <v>0</v>
      </c>
      <c r="J170" s="138">
        <f t="shared" ref="J170:K170" si="144">SUM(J172:J173)</f>
        <v>0</v>
      </c>
      <c r="K170" s="138">
        <f t="shared" si="144"/>
        <v>0</v>
      </c>
      <c r="L170" s="139">
        <f>M170+O170</f>
        <v>7</v>
      </c>
      <c r="M170" s="139">
        <f>E170+I170</f>
        <v>7</v>
      </c>
      <c r="N170" s="139">
        <f>F170+J170</f>
        <v>5.3</v>
      </c>
      <c r="O170" s="139">
        <f>G170+K170</f>
        <v>0</v>
      </c>
      <c r="P170" s="366"/>
      <c r="Q170" s="174"/>
      <c r="R170" s="89"/>
    </row>
    <row r="171" spans="1:18" x14ac:dyDescent="0.25">
      <c r="A171" s="40"/>
      <c r="B171" s="332" t="s">
        <v>194</v>
      </c>
      <c r="C171" s="611"/>
      <c r="D171" s="351"/>
      <c r="E171" s="140"/>
      <c r="F171" s="295"/>
      <c r="G171" s="140"/>
      <c r="H171" s="243"/>
      <c r="I171" s="243"/>
      <c r="J171" s="146"/>
      <c r="K171" s="146"/>
      <c r="L171" s="147"/>
      <c r="M171" s="147"/>
      <c r="N171" s="147"/>
      <c r="O171" s="147"/>
      <c r="P171" s="366"/>
      <c r="Q171" s="174"/>
      <c r="R171" s="89"/>
    </row>
    <row r="172" spans="1:18" ht="26.25" x14ac:dyDescent="0.25">
      <c r="A172" s="40"/>
      <c r="B172" s="132" t="s">
        <v>527</v>
      </c>
      <c r="C172" s="612"/>
      <c r="D172" s="140">
        <f t="shared" ref="D172" si="145">E172+G172</f>
        <v>2</v>
      </c>
      <c r="E172" s="140">
        <v>2</v>
      </c>
      <c r="F172" s="140">
        <v>1.5</v>
      </c>
      <c r="G172" s="140"/>
      <c r="H172" s="397">
        <f t="shared" ref="H172" si="146">I172+K172</f>
        <v>0</v>
      </c>
      <c r="I172" s="63"/>
      <c r="J172" s="63"/>
      <c r="K172" s="63"/>
      <c r="L172" s="64">
        <f t="shared" ref="L172:L173" si="147">M172+O172</f>
        <v>2</v>
      </c>
      <c r="M172" s="64">
        <f t="shared" ref="M172:O173" si="148">E172+I172</f>
        <v>2</v>
      </c>
      <c r="N172" s="64">
        <f t="shared" si="148"/>
        <v>1.5</v>
      </c>
      <c r="O172" s="64"/>
      <c r="P172" s="366"/>
    </row>
    <row r="173" spans="1:18" s="37" customFormat="1" ht="26.25" x14ac:dyDescent="0.25">
      <c r="A173" s="210"/>
      <c r="B173" s="132" t="s">
        <v>501</v>
      </c>
      <c r="C173" s="613"/>
      <c r="D173" s="137">
        <f>E173+G173</f>
        <v>5</v>
      </c>
      <c r="E173" s="137">
        <v>5</v>
      </c>
      <c r="F173" s="137">
        <v>3.8</v>
      </c>
      <c r="G173" s="242"/>
      <c r="H173" s="141">
        <f t="shared" si="128"/>
        <v>0</v>
      </c>
      <c r="I173" s="182"/>
      <c r="J173" s="141"/>
      <c r="K173" s="141"/>
      <c r="L173" s="139">
        <f t="shared" si="147"/>
        <v>5</v>
      </c>
      <c r="M173" s="139">
        <f t="shared" si="148"/>
        <v>5</v>
      </c>
      <c r="N173" s="139">
        <f t="shared" si="148"/>
        <v>3.8</v>
      </c>
      <c r="O173" s="139">
        <f t="shared" si="148"/>
        <v>0</v>
      </c>
      <c r="P173" s="366"/>
      <c r="Q173" s="183"/>
      <c r="R173" s="184"/>
    </row>
    <row r="174" spans="1:18" x14ac:dyDescent="0.25">
      <c r="A174" s="32" t="s">
        <v>156</v>
      </c>
      <c r="B174" s="29" t="s">
        <v>393</v>
      </c>
      <c r="C174" s="610" t="s">
        <v>51</v>
      </c>
      <c r="D174" s="449">
        <f>E174+G174</f>
        <v>3.8</v>
      </c>
      <c r="E174" s="137">
        <f>SUM(E176:E177)</f>
        <v>3.8</v>
      </c>
      <c r="F174" s="137">
        <f t="shared" ref="F174:G174" si="149">SUM(F176:F177)</f>
        <v>2.9000000000000004</v>
      </c>
      <c r="G174" s="137">
        <f t="shared" si="149"/>
        <v>0</v>
      </c>
      <c r="H174" s="180">
        <f>I174+K174</f>
        <v>0</v>
      </c>
      <c r="I174" s="138">
        <f>SUM(I176:I177)</f>
        <v>0</v>
      </c>
      <c r="J174" s="138">
        <f t="shared" ref="J174:K174" si="150">SUM(J176:J177)</f>
        <v>0</v>
      </c>
      <c r="K174" s="138">
        <f t="shared" si="150"/>
        <v>0</v>
      </c>
      <c r="L174" s="139">
        <f>M174+O174</f>
        <v>3.8</v>
      </c>
      <c r="M174" s="139">
        <f>E174+I174</f>
        <v>3.8</v>
      </c>
      <c r="N174" s="139">
        <f>F174+J174</f>
        <v>2.9000000000000004</v>
      </c>
      <c r="O174" s="139">
        <f>G174+K174</f>
        <v>0</v>
      </c>
      <c r="P174" s="366"/>
      <c r="Q174" s="174"/>
      <c r="R174" s="89"/>
    </row>
    <row r="175" spans="1:18" x14ac:dyDescent="0.25">
      <c r="A175" s="40"/>
      <c r="B175" s="332" t="s">
        <v>194</v>
      </c>
      <c r="C175" s="611"/>
      <c r="D175" s="351"/>
      <c r="E175" s="140"/>
      <c r="F175" s="295"/>
      <c r="G175" s="140"/>
      <c r="H175" s="243"/>
      <c r="I175" s="243"/>
      <c r="J175" s="146"/>
      <c r="K175" s="146"/>
      <c r="L175" s="147"/>
      <c r="M175" s="147"/>
      <c r="N175" s="147"/>
      <c r="O175" s="147"/>
      <c r="P175" s="366"/>
      <c r="Q175" s="174"/>
      <c r="R175" s="89"/>
    </row>
    <row r="176" spans="1:18" ht="26.25" x14ac:dyDescent="0.25">
      <c r="A176" s="40"/>
      <c r="B176" s="132" t="s">
        <v>527</v>
      </c>
      <c r="C176" s="612"/>
      <c r="D176" s="140">
        <f t="shared" ref="D176" si="151">E176+G176</f>
        <v>1.4</v>
      </c>
      <c r="E176" s="140">
        <v>1.4</v>
      </c>
      <c r="F176" s="140">
        <v>1.1000000000000001</v>
      </c>
      <c r="G176" s="140"/>
      <c r="H176" s="397">
        <f t="shared" ref="H176" si="152">I176+K176</f>
        <v>0</v>
      </c>
      <c r="I176" s="63"/>
      <c r="J176" s="63"/>
      <c r="K176" s="63"/>
      <c r="L176" s="64">
        <f t="shared" ref="L176:L177" si="153">M176+O176</f>
        <v>1.4</v>
      </c>
      <c r="M176" s="64">
        <f t="shared" ref="M176:O177" si="154">E176+I176</f>
        <v>1.4</v>
      </c>
      <c r="N176" s="64">
        <f t="shared" si="154"/>
        <v>1.1000000000000001</v>
      </c>
      <c r="O176" s="64"/>
      <c r="P176" s="366"/>
    </row>
    <row r="177" spans="1:18" s="37" customFormat="1" ht="26.25" x14ac:dyDescent="0.25">
      <c r="A177" s="210"/>
      <c r="B177" s="132" t="s">
        <v>501</v>
      </c>
      <c r="C177" s="613"/>
      <c r="D177" s="137">
        <f>E177+G177</f>
        <v>2.4</v>
      </c>
      <c r="E177" s="137">
        <v>2.4</v>
      </c>
      <c r="F177" s="137">
        <v>1.8</v>
      </c>
      <c r="G177" s="242"/>
      <c r="H177" s="141">
        <f>I177+K177</f>
        <v>0</v>
      </c>
      <c r="I177" s="182"/>
      <c r="J177" s="141"/>
      <c r="K177" s="141"/>
      <c r="L177" s="139">
        <f t="shared" si="153"/>
        <v>2.4</v>
      </c>
      <c r="M177" s="139">
        <f t="shared" si="154"/>
        <v>2.4</v>
      </c>
      <c r="N177" s="139">
        <f t="shared" si="154"/>
        <v>1.8</v>
      </c>
      <c r="O177" s="139">
        <f t="shared" si="154"/>
        <v>0</v>
      </c>
      <c r="P177" s="366"/>
      <c r="Q177" s="183"/>
      <c r="R177" s="184"/>
    </row>
    <row r="178" spans="1:18" x14ac:dyDescent="0.25">
      <c r="A178" s="32" t="s">
        <v>110</v>
      </c>
      <c r="B178" s="29" t="s">
        <v>41</v>
      </c>
      <c r="C178" s="610" t="s">
        <v>51</v>
      </c>
      <c r="D178" s="449">
        <f>E178+G178</f>
        <v>3.8</v>
      </c>
      <c r="E178" s="137">
        <f>SUM(E180:E181)</f>
        <v>3.8</v>
      </c>
      <c r="F178" s="137">
        <f t="shared" ref="F178:G178" si="155">SUM(F180:F181)</f>
        <v>2.9</v>
      </c>
      <c r="G178" s="137">
        <f t="shared" si="155"/>
        <v>0</v>
      </c>
      <c r="H178" s="180">
        <f t="shared" si="128"/>
        <v>0</v>
      </c>
      <c r="I178" s="138">
        <f>SUM(I180:I181)</f>
        <v>0</v>
      </c>
      <c r="J178" s="138">
        <f t="shared" ref="J178:K178" si="156">SUM(J180:J181)</f>
        <v>0</v>
      </c>
      <c r="K178" s="138">
        <f t="shared" si="156"/>
        <v>0</v>
      </c>
      <c r="L178" s="139">
        <f>M178+O178</f>
        <v>3.8</v>
      </c>
      <c r="M178" s="139">
        <f>E178+I178</f>
        <v>3.8</v>
      </c>
      <c r="N178" s="139">
        <f>F178+J178</f>
        <v>2.9</v>
      </c>
      <c r="O178" s="139">
        <f>G178+K178</f>
        <v>0</v>
      </c>
      <c r="P178" s="366"/>
      <c r="Q178" s="174"/>
      <c r="R178" s="89"/>
    </row>
    <row r="179" spans="1:18" x14ac:dyDescent="0.25">
      <c r="A179" s="40"/>
      <c r="B179" s="332" t="s">
        <v>194</v>
      </c>
      <c r="C179" s="611"/>
      <c r="D179" s="351"/>
      <c r="E179" s="140"/>
      <c r="F179" s="295"/>
      <c r="G179" s="140"/>
      <c r="H179" s="243"/>
      <c r="I179" s="243"/>
      <c r="J179" s="146"/>
      <c r="K179" s="146"/>
      <c r="L179" s="147"/>
      <c r="M179" s="147"/>
      <c r="N179" s="147"/>
      <c r="O179" s="147"/>
      <c r="P179" s="366"/>
      <c r="Q179" s="174"/>
      <c r="R179" s="89"/>
    </row>
    <row r="180" spans="1:18" ht="26.25" x14ac:dyDescent="0.25">
      <c r="A180" s="40"/>
      <c r="B180" s="132" t="s">
        <v>527</v>
      </c>
      <c r="C180" s="612"/>
      <c r="D180" s="140">
        <f t="shared" ref="D180" si="157">E180+G180</f>
        <v>1.2</v>
      </c>
      <c r="E180" s="140">
        <v>1.2</v>
      </c>
      <c r="F180" s="140">
        <v>0.9</v>
      </c>
      <c r="G180" s="140"/>
      <c r="H180" s="397">
        <f t="shared" ref="H180" si="158">I180+K180</f>
        <v>0</v>
      </c>
      <c r="I180" s="63"/>
      <c r="J180" s="63"/>
      <c r="K180" s="63"/>
      <c r="L180" s="64">
        <f t="shared" ref="L180:L181" si="159">M180+O180</f>
        <v>1.2</v>
      </c>
      <c r="M180" s="64">
        <f t="shared" ref="M180:O181" si="160">E180+I180</f>
        <v>1.2</v>
      </c>
      <c r="N180" s="64">
        <f t="shared" si="160"/>
        <v>0.9</v>
      </c>
      <c r="O180" s="64"/>
      <c r="P180" s="366"/>
    </row>
    <row r="181" spans="1:18" s="37" customFormat="1" ht="26.25" x14ac:dyDescent="0.25">
      <c r="A181" s="210"/>
      <c r="B181" s="132" t="s">
        <v>501</v>
      </c>
      <c r="C181" s="613"/>
      <c r="D181" s="137">
        <f>E181+G181</f>
        <v>2.6</v>
      </c>
      <c r="E181" s="137">
        <v>2.6</v>
      </c>
      <c r="F181" s="137">
        <v>2</v>
      </c>
      <c r="G181" s="242"/>
      <c r="H181" s="141">
        <f t="shared" si="128"/>
        <v>0</v>
      </c>
      <c r="I181" s="182"/>
      <c r="J181" s="141"/>
      <c r="K181" s="141"/>
      <c r="L181" s="139">
        <f t="shared" si="159"/>
        <v>2.6</v>
      </c>
      <c r="M181" s="139">
        <f t="shared" si="160"/>
        <v>2.6</v>
      </c>
      <c r="N181" s="139">
        <f t="shared" si="160"/>
        <v>2</v>
      </c>
      <c r="O181" s="139">
        <f t="shared" si="160"/>
        <v>0</v>
      </c>
      <c r="P181" s="366"/>
      <c r="Q181" s="183"/>
      <c r="R181" s="184"/>
    </row>
    <row r="182" spans="1:18" x14ac:dyDescent="0.25">
      <c r="A182" s="32" t="s">
        <v>157</v>
      </c>
      <c r="B182" s="29" t="s">
        <v>161</v>
      </c>
      <c r="C182" s="614" t="s">
        <v>51</v>
      </c>
      <c r="D182" s="449">
        <f>E182+G182</f>
        <v>5.7</v>
      </c>
      <c r="E182" s="137">
        <f>SUM(E184:E186)</f>
        <v>5.7</v>
      </c>
      <c r="F182" s="137">
        <f t="shared" ref="F182:G182" si="161">SUM(F184:F186)</f>
        <v>4.3</v>
      </c>
      <c r="G182" s="137">
        <f t="shared" si="161"/>
        <v>0</v>
      </c>
      <c r="H182" s="180">
        <f t="shared" si="128"/>
        <v>0</v>
      </c>
      <c r="I182" s="138">
        <f>SUM(I184:I186)</f>
        <v>0</v>
      </c>
      <c r="J182" s="138">
        <f t="shared" ref="J182:K182" si="162">SUM(J184:J186)</f>
        <v>0</v>
      </c>
      <c r="K182" s="138">
        <f t="shared" si="162"/>
        <v>0</v>
      </c>
      <c r="L182" s="139">
        <f>M182+O182</f>
        <v>5.7</v>
      </c>
      <c r="M182" s="139">
        <f>E182+I182</f>
        <v>5.7</v>
      </c>
      <c r="N182" s="139">
        <f>F182+J182</f>
        <v>4.3</v>
      </c>
      <c r="O182" s="139">
        <f t="shared" ref="O182" si="163">G182+K182+O184</f>
        <v>0</v>
      </c>
      <c r="P182" s="366"/>
      <c r="Q182" s="174"/>
      <c r="R182" s="89"/>
    </row>
    <row r="183" spans="1:18" x14ac:dyDescent="0.25">
      <c r="A183" s="40"/>
      <c r="B183" s="332" t="s">
        <v>194</v>
      </c>
      <c r="C183" s="615"/>
      <c r="D183" s="351"/>
      <c r="E183" s="140"/>
      <c r="F183" s="295"/>
      <c r="G183" s="140"/>
      <c r="H183" s="243"/>
      <c r="I183" s="243"/>
      <c r="J183" s="146"/>
      <c r="K183" s="146"/>
      <c r="L183" s="147"/>
      <c r="M183" s="147"/>
      <c r="N183" s="147"/>
      <c r="O183" s="147"/>
      <c r="P183" s="366"/>
      <c r="Q183" s="174"/>
      <c r="R183" s="89"/>
    </row>
    <row r="184" spans="1:18" ht="26.25" x14ac:dyDescent="0.25">
      <c r="A184" s="40"/>
      <c r="B184" s="481" t="s">
        <v>351</v>
      </c>
      <c r="C184" s="615"/>
      <c r="D184" s="140">
        <f t="shared" ref="D184:D185" si="164">E184+G184</f>
        <v>2</v>
      </c>
      <c r="E184" s="140">
        <v>2</v>
      </c>
      <c r="F184" s="295">
        <v>1.5</v>
      </c>
      <c r="G184" s="140"/>
      <c r="H184" s="397">
        <f t="shared" ref="H184:H185" si="165">I184+K184</f>
        <v>0</v>
      </c>
      <c r="I184" s="63"/>
      <c r="J184" s="63"/>
      <c r="K184" s="63"/>
      <c r="L184" s="64">
        <f t="shared" ref="L184:L186" si="166">M184+O184</f>
        <v>2</v>
      </c>
      <c r="M184" s="64">
        <f t="shared" ref="M184:O186" si="167">E184+I184</f>
        <v>2</v>
      </c>
      <c r="N184" s="64">
        <f t="shared" si="167"/>
        <v>1.5</v>
      </c>
      <c r="O184" s="64"/>
      <c r="P184" s="366"/>
      <c r="Q184" s="174"/>
      <c r="R184" s="89"/>
    </row>
    <row r="185" spans="1:18" ht="26.25" x14ac:dyDescent="0.25">
      <c r="A185" s="40"/>
      <c r="B185" s="132" t="s">
        <v>527</v>
      </c>
      <c r="C185" s="616"/>
      <c r="D185" s="140">
        <f t="shared" si="164"/>
        <v>1.7</v>
      </c>
      <c r="E185" s="140">
        <v>1.7</v>
      </c>
      <c r="F185" s="140">
        <v>1.3</v>
      </c>
      <c r="G185" s="140"/>
      <c r="H185" s="397">
        <f t="shared" si="165"/>
        <v>0</v>
      </c>
      <c r="I185" s="63"/>
      <c r="J185" s="63"/>
      <c r="K185" s="63"/>
      <c r="L185" s="64">
        <f t="shared" si="166"/>
        <v>1.7</v>
      </c>
      <c r="M185" s="64">
        <f t="shared" si="167"/>
        <v>1.7</v>
      </c>
      <c r="N185" s="64">
        <f t="shared" si="167"/>
        <v>1.3</v>
      </c>
      <c r="O185" s="64"/>
      <c r="P185" s="366"/>
    </row>
    <row r="186" spans="1:18" s="37" customFormat="1" ht="26.25" x14ac:dyDescent="0.25">
      <c r="A186" s="210"/>
      <c r="B186" s="132" t="s">
        <v>501</v>
      </c>
      <c r="C186" s="617"/>
      <c r="D186" s="137">
        <f>E186+G186</f>
        <v>2</v>
      </c>
      <c r="E186" s="137">
        <v>2</v>
      </c>
      <c r="F186" s="137">
        <v>1.5</v>
      </c>
      <c r="G186" s="242"/>
      <c r="H186" s="141">
        <f t="shared" si="128"/>
        <v>0</v>
      </c>
      <c r="I186" s="182"/>
      <c r="J186" s="141"/>
      <c r="K186" s="141"/>
      <c r="L186" s="139">
        <f t="shared" si="166"/>
        <v>2</v>
      </c>
      <c r="M186" s="139">
        <f t="shared" si="167"/>
        <v>2</v>
      </c>
      <c r="N186" s="139">
        <f t="shared" si="167"/>
        <v>1.5</v>
      </c>
      <c r="O186" s="139">
        <f t="shared" si="167"/>
        <v>0</v>
      </c>
      <c r="P186" s="366"/>
      <c r="Q186" s="183"/>
      <c r="R186" s="184"/>
    </row>
    <row r="187" spans="1:18" x14ac:dyDescent="0.25">
      <c r="A187" s="32" t="s">
        <v>158</v>
      </c>
      <c r="B187" s="29" t="s">
        <v>153</v>
      </c>
      <c r="C187" s="614" t="s">
        <v>51</v>
      </c>
      <c r="D187" s="449">
        <f>E187+G187</f>
        <v>10.1</v>
      </c>
      <c r="E187" s="137">
        <f>SUM(E189:E190)</f>
        <v>10.1</v>
      </c>
      <c r="F187" s="137">
        <f t="shared" ref="F187:G187" si="168">SUM(F189:F190)</f>
        <v>7.6999999999999993</v>
      </c>
      <c r="G187" s="137">
        <f t="shared" si="168"/>
        <v>0</v>
      </c>
      <c r="H187" s="180">
        <f t="shared" si="128"/>
        <v>0</v>
      </c>
      <c r="I187" s="138">
        <f>SUM(I189:I190)</f>
        <v>0</v>
      </c>
      <c r="J187" s="138">
        <f t="shared" ref="J187:K187" si="169">SUM(J189:J190)</f>
        <v>0</v>
      </c>
      <c r="K187" s="138">
        <f t="shared" si="169"/>
        <v>0</v>
      </c>
      <c r="L187" s="139">
        <f>M187+O187</f>
        <v>10.1</v>
      </c>
      <c r="M187" s="139">
        <f>E187+I187</f>
        <v>10.1</v>
      </c>
      <c r="N187" s="139">
        <f>F187+J187</f>
        <v>7.6999999999999993</v>
      </c>
      <c r="O187" s="139">
        <f>G187+K187</f>
        <v>0</v>
      </c>
      <c r="P187" s="366"/>
      <c r="Q187" s="174"/>
      <c r="R187" s="89"/>
    </row>
    <row r="188" spans="1:18" x14ac:dyDescent="0.25">
      <c r="A188" s="40"/>
      <c r="B188" s="332" t="s">
        <v>194</v>
      </c>
      <c r="C188" s="615"/>
      <c r="D188" s="351"/>
      <c r="E188" s="140"/>
      <c r="F188" s="140"/>
      <c r="G188" s="191"/>
      <c r="H188" s="243"/>
      <c r="I188" s="243"/>
      <c r="J188" s="146"/>
      <c r="K188" s="146"/>
      <c r="L188" s="147"/>
      <c r="M188" s="147"/>
      <c r="N188" s="147"/>
      <c r="O188" s="147"/>
      <c r="P188" s="366"/>
      <c r="Q188" s="174"/>
      <c r="R188" s="89"/>
    </row>
    <row r="189" spans="1:18" ht="26.25" x14ac:dyDescent="0.25">
      <c r="A189" s="40"/>
      <c r="B189" s="132" t="s">
        <v>527</v>
      </c>
      <c r="C189" s="616"/>
      <c r="D189" s="140">
        <f t="shared" ref="D189" si="170">E189+G189</f>
        <v>4.5</v>
      </c>
      <c r="E189" s="140">
        <v>4.5</v>
      </c>
      <c r="F189" s="140">
        <v>3.4</v>
      </c>
      <c r="G189" s="140"/>
      <c r="H189" s="397">
        <f t="shared" ref="H189" si="171">I189+K189</f>
        <v>0</v>
      </c>
      <c r="I189" s="63"/>
      <c r="J189" s="63"/>
      <c r="K189" s="63"/>
      <c r="L189" s="64">
        <f t="shared" ref="L189:L190" si="172">M189+O189</f>
        <v>4.5</v>
      </c>
      <c r="M189" s="64">
        <f t="shared" ref="M189:O190" si="173">E189+I189</f>
        <v>4.5</v>
      </c>
      <c r="N189" s="64">
        <f t="shared" si="173"/>
        <v>3.4</v>
      </c>
      <c r="O189" s="64"/>
      <c r="P189" s="366"/>
    </row>
    <row r="190" spans="1:18" s="37" customFormat="1" ht="26.25" x14ac:dyDescent="0.25">
      <c r="A190" s="210"/>
      <c r="B190" s="132" t="s">
        <v>501</v>
      </c>
      <c r="C190" s="617"/>
      <c r="D190" s="137">
        <f>E190+G190</f>
        <v>5.6</v>
      </c>
      <c r="E190" s="137">
        <v>5.6</v>
      </c>
      <c r="F190" s="137">
        <v>4.3</v>
      </c>
      <c r="G190" s="242"/>
      <c r="H190" s="141">
        <f t="shared" si="128"/>
        <v>0</v>
      </c>
      <c r="I190" s="182"/>
      <c r="J190" s="141"/>
      <c r="K190" s="141"/>
      <c r="L190" s="139">
        <f t="shared" si="172"/>
        <v>5.6</v>
      </c>
      <c r="M190" s="139">
        <f t="shared" si="173"/>
        <v>5.6</v>
      </c>
      <c r="N190" s="139">
        <f t="shared" si="173"/>
        <v>4.3</v>
      </c>
      <c r="O190" s="139">
        <f t="shared" si="173"/>
        <v>0</v>
      </c>
      <c r="P190" s="366"/>
      <c r="Q190" s="183"/>
      <c r="R190" s="184"/>
    </row>
    <row r="191" spans="1:18" x14ac:dyDescent="0.25">
      <c r="A191" s="32" t="s">
        <v>111</v>
      </c>
      <c r="B191" s="29" t="s">
        <v>34</v>
      </c>
      <c r="C191" s="614" t="s">
        <v>51</v>
      </c>
      <c r="D191" s="449">
        <f>E191+G191</f>
        <v>5.7</v>
      </c>
      <c r="E191" s="137">
        <f>SUM(E193:E194)</f>
        <v>5.7</v>
      </c>
      <c r="F191" s="137">
        <f t="shared" ref="F191:G191" si="174">SUM(F193:F194)</f>
        <v>4.3</v>
      </c>
      <c r="G191" s="137">
        <f t="shared" si="174"/>
        <v>0</v>
      </c>
      <c r="H191" s="180">
        <f t="shared" si="128"/>
        <v>0</v>
      </c>
      <c r="I191" s="138">
        <f>SUM(I193:I194)</f>
        <v>0</v>
      </c>
      <c r="J191" s="138">
        <f t="shared" ref="J191:K191" si="175">SUM(J193:J194)</f>
        <v>0</v>
      </c>
      <c r="K191" s="138">
        <f t="shared" si="175"/>
        <v>0</v>
      </c>
      <c r="L191" s="139">
        <f>M191+O191</f>
        <v>5.7</v>
      </c>
      <c r="M191" s="139">
        <f>E191+I191</f>
        <v>5.7</v>
      </c>
      <c r="N191" s="139">
        <f>F191+J191</f>
        <v>4.3</v>
      </c>
      <c r="O191" s="139">
        <f>G191+K191</f>
        <v>0</v>
      </c>
      <c r="P191" s="366"/>
      <c r="Q191" s="174"/>
      <c r="R191" s="89"/>
    </row>
    <row r="192" spans="1:18" x14ac:dyDescent="0.25">
      <c r="A192" s="40"/>
      <c r="B192" s="332" t="s">
        <v>194</v>
      </c>
      <c r="C192" s="615"/>
      <c r="D192" s="351"/>
      <c r="E192" s="140"/>
      <c r="F192" s="295"/>
      <c r="G192" s="140"/>
      <c r="H192" s="243"/>
      <c r="I192" s="243"/>
      <c r="J192" s="146"/>
      <c r="K192" s="146"/>
      <c r="L192" s="147"/>
      <c r="M192" s="147"/>
      <c r="N192" s="147"/>
      <c r="O192" s="147"/>
      <c r="P192" s="366"/>
      <c r="Q192" s="174"/>
      <c r="R192" s="89"/>
    </row>
    <row r="193" spans="1:18" ht="26.25" x14ac:dyDescent="0.25">
      <c r="A193" s="40"/>
      <c r="B193" s="132" t="s">
        <v>527</v>
      </c>
      <c r="C193" s="616"/>
      <c r="D193" s="140">
        <f t="shared" ref="D193" si="176">E193+G193</f>
        <v>2.5</v>
      </c>
      <c r="E193" s="140">
        <v>2.5</v>
      </c>
      <c r="F193" s="140">
        <v>1.9</v>
      </c>
      <c r="G193" s="140"/>
      <c r="H193" s="397">
        <f t="shared" ref="H193" si="177">I193+K193</f>
        <v>0</v>
      </c>
      <c r="I193" s="63"/>
      <c r="J193" s="63"/>
      <c r="K193" s="63"/>
      <c r="L193" s="64">
        <f t="shared" ref="L193:L194" si="178">M193+O193</f>
        <v>2.5</v>
      </c>
      <c r="M193" s="64">
        <f t="shared" ref="M193:O194" si="179">E193+I193</f>
        <v>2.5</v>
      </c>
      <c r="N193" s="64">
        <f t="shared" si="179"/>
        <v>1.9</v>
      </c>
      <c r="O193" s="64"/>
      <c r="P193" s="366"/>
    </row>
    <row r="194" spans="1:18" s="37" customFormat="1" ht="26.25" x14ac:dyDescent="0.25">
      <c r="A194" s="210"/>
      <c r="B194" s="132" t="s">
        <v>501</v>
      </c>
      <c r="C194" s="617"/>
      <c r="D194" s="137">
        <f>E194+G194</f>
        <v>3.2</v>
      </c>
      <c r="E194" s="137">
        <v>3.2</v>
      </c>
      <c r="F194" s="137">
        <v>2.4</v>
      </c>
      <c r="G194" s="242"/>
      <c r="H194" s="141">
        <f t="shared" si="128"/>
        <v>0</v>
      </c>
      <c r="I194" s="243"/>
      <c r="J194" s="146"/>
      <c r="K194" s="146"/>
      <c r="L194" s="139">
        <f t="shared" si="178"/>
        <v>3.2</v>
      </c>
      <c r="M194" s="139">
        <f t="shared" si="179"/>
        <v>3.2</v>
      </c>
      <c r="N194" s="139">
        <f t="shared" si="179"/>
        <v>2.4</v>
      </c>
      <c r="O194" s="139">
        <f t="shared" si="179"/>
        <v>0</v>
      </c>
      <c r="P194" s="366"/>
      <c r="Q194" s="183"/>
      <c r="R194" s="184"/>
    </row>
    <row r="195" spans="1:18" x14ac:dyDescent="0.25">
      <c r="A195" s="32" t="s">
        <v>112</v>
      </c>
      <c r="B195" s="29" t="s">
        <v>36</v>
      </c>
      <c r="C195" s="618" t="s">
        <v>51</v>
      </c>
      <c r="D195" s="449">
        <f>E195+G195</f>
        <v>5.2</v>
      </c>
      <c r="E195" s="137">
        <f>SUM(E197:E198)</f>
        <v>5.2</v>
      </c>
      <c r="F195" s="137">
        <f t="shared" ref="F195:G195" si="180">SUM(F197:F198)</f>
        <v>4</v>
      </c>
      <c r="G195" s="137">
        <f t="shared" si="180"/>
        <v>0</v>
      </c>
      <c r="H195" s="194">
        <f t="shared" si="128"/>
        <v>0</v>
      </c>
      <c r="I195" s="138">
        <f>SUM(I197:I198)</f>
        <v>0</v>
      </c>
      <c r="J195" s="138">
        <f t="shared" ref="J195:K195" si="181">SUM(J197:J198)</f>
        <v>0</v>
      </c>
      <c r="K195" s="138">
        <f t="shared" si="181"/>
        <v>0</v>
      </c>
      <c r="L195" s="186">
        <f>M195+O195</f>
        <v>5.2</v>
      </c>
      <c r="M195" s="139">
        <f>E195+I195</f>
        <v>5.2</v>
      </c>
      <c r="N195" s="139">
        <f>F195+J195</f>
        <v>4</v>
      </c>
      <c r="O195" s="139">
        <f>G195+K195</f>
        <v>0</v>
      </c>
      <c r="P195" s="366"/>
      <c r="Q195" s="174"/>
      <c r="R195" s="89"/>
    </row>
    <row r="196" spans="1:18" x14ac:dyDescent="0.25">
      <c r="A196" s="40"/>
      <c r="B196" s="332" t="s">
        <v>194</v>
      </c>
      <c r="C196" s="616"/>
      <c r="D196" s="351"/>
      <c r="E196" s="140"/>
      <c r="F196" s="295"/>
      <c r="G196" s="140"/>
      <c r="H196" s="245"/>
      <c r="I196" s="146"/>
      <c r="J196" s="245"/>
      <c r="K196" s="146"/>
      <c r="L196" s="248"/>
      <c r="M196" s="147"/>
      <c r="N196" s="147"/>
      <c r="O196" s="147"/>
      <c r="P196" s="366"/>
      <c r="Q196" s="174"/>
      <c r="R196" s="89"/>
    </row>
    <row r="197" spans="1:18" ht="26.25" x14ac:dyDescent="0.25">
      <c r="A197" s="40"/>
      <c r="B197" s="132" t="s">
        <v>527</v>
      </c>
      <c r="C197" s="616"/>
      <c r="D197" s="140">
        <f t="shared" ref="D197" si="182">E197+G197</f>
        <v>2.6</v>
      </c>
      <c r="E197" s="140">
        <v>2.6</v>
      </c>
      <c r="F197" s="140">
        <v>2</v>
      </c>
      <c r="G197" s="140"/>
      <c r="H197" s="397">
        <f t="shared" ref="H197" si="183">I197+K197</f>
        <v>0</v>
      </c>
      <c r="I197" s="63"/>
      <c r="J197" s="63"/>
      <c r="K197" s="63"/>
      <c r="L197" s="64">
        <f t="shared" ref="L197:L198" si="184">M197+O197</f>
        <v>2.6</v>
      </c>
      <c r="M197" s="64">
        <f t="shared" ref="M197:O198" si="185">E197+I197</f>
        <v>2.6</v>
      </c>
      <c r="N197" s="64">
        <f t="shared" si="185"/>
        <v>2</v>
      </c>
      <c r="O197" s="64"/>
      <c r="P197" s="366"/>
    </row>
    <row r="198" spans="1:18" s="37" customFormat="1" ht="26.25" x14ac:dyDescent="0.25">
      <c r="A198" s="210"/>
      <c r="B198" s="132" t="s">
        <v>501</v>
      </c>
      <c r="C198" s="617"/>
      <c r="D198" s="137">
        <f>E198+G198</f>
        <v>2.6</v>
      </c>
      <c r="E198" s="137">
        <v>2.6</v>
      </c>
      <c r="F198" s="137">
        <v>2</v>
      </c>
      <c r="G198" s="242"/>
      <c r="H198" s="299">
        <f t="shared" si="128"/>
        <v>0</v>
      </c>
      <c r="I198" s="141"/>
      <c r="J198" s="274"/>
      <c r="K198" s="141"/>
      <c r="L198" s="139">
        <f t="shared" si="184"/>
        <v>2.6</v>
      </c>
      <c r="M198" s="139">
        <f t="shared" si="185"/>
        <v>2.6</v>
      </c>
      <c r="N198" s="139">
        <f t="shared" si="185"/>
        <v>2</v>
      </c>
      <c r="O198" s="139">
        <f t="shared" si="185"/>
        <v>0</v>
      </c>
      <c r="P198" s="366"/>
      <c r="Q198" s="183"/>
      <c r="R198" s="184"/>
    </row>
    <row r="199" spans="1:18" x14ac:dyDescent="0.25">
      <c r="A199" s="32" t="s">
        <v>113</v>
      </c>
      <c r="B199" s="29" t="s">
        <v>38</v>
      </c>
      <c r="C199" s="614" t="s">
        <v>51</v>
      </c>
      <c r="D199" s="449">
        <f>E199+G199</f>
        <v>11.5</v>
      </c>
      <c r="E199" s="137">
        <f>SUM(E201:E202)</f>
        <v>11.5</v>
      </c>
      <c r="F199" s="137">
        <f t="shared" ref="F199:G199" si="186">SUM(F201:F202)</f>
        <v>8.8000000000000007</v>
      </c>
      <c r="G199" s="137">
        <f t="shared" si="186"/>
        <v>0</v>
      </c>
      <c r="H199" s="180">
        <f t="shared" si="128"/>
        <v>0</v>
      </c>
      <c r="I199" s="138">
        <f>SUM(I201:I202)</f>
        <v>0</v>
      </c>
      <c r="J199" s="138">
        <f t="shared" ref="J199:K199" si="187">SUM(J201:J202)</f>
        <v>0</v>
      </c>
      <c r="K199" s="138">
        <f t="shared" si="187"/>
        <v>0</v>
      </c>
      <c r="L199" s="139">
        <f>M199+O199</f>
        <v>11.5</v>
      </c>
      <c r="M199" s="139">
        <f>E199+I199</f>
        <v>11.5</v>
      </c>
      <c r="N199" s="139">
        <f>F199+J199</f>
        <v>8.8000000000000007</v>
      </c>
      <c r="O199" s="139">
        <f>G199+K199</f>
        <v>0</v>
      </c>
      <c r="P199" s="366"/>
      <c r="Q199" s="174"/>
      <c r="R199" s="89"/>
    </row>
    <row r="200" spans="1:18" x14ac:dyDescent="0.25">
      <c r="A200" s="40"/>
      <c r="B200" s="332" t="s">
        <v>194</v>
      </c>
      <c r="C200" s="615"/>
      <c r="D200" s="351"/>
      <c r="E200" s="140"/>
      <c r="F200" s="295"/>
      <c r="G200" s="140"/>
      <c r="H200" s="243"/>
      <c r="I200" s="243"/>
      <c r="J200" s="146"/>
      <c r="K200" s="146"/>
      <c r="L200" s="147"/>
      <c r="M200" s="147"/>
      <c r="N200" s="147"/>
      <c r="O200" s="147"/>
      <c r="P200" s="366"/>
      <c r="Q200" s="174"/>
      <c r="R200" s="89"/>
    </row>
    <row r="201" spans="1:18" ht="26.25" x14ac:dyDescent="0.25">
      <c r="A201" s="40"/>
      <c r="B201" s="132" t="s">
        <v>527</v>
      </c>
      <c r="C201" s="616"/>
      <c r="D201" s="140">
        <f t="shared" ref="D201" si="188">E201+G201</f>
        <v>4.8</v>
      </c>
      <c r="E201" s="140">
        <v>4.8</v>
      </c>
      <c r="F201" s="140">
        <v>3.7</v>
      </c>
      <c r="G201" s="140"/>
      <c r="H201" s="397">
        <f t="shared" ref="H201" si="189">I201+K201</f>
        <v>0</v>
      </c>
      <c r="I201" s="63"/>
      <c r="J201" s="63"/>
      <c r="K201" s="63"/>
      <c r="L201" s="64">
        <f t="shared" ref="L201:L202" si="190">M201+O201</f>
        <v>4.8</v>
      </c>
      <c r="M201" s="64">
        <f t="shared" ref="M201:O202" si="191">E201+I201</f>
        <v>4.8</v>
      </c>
      <c r="N201" s="64">
        <f t="shared" si="191"/>
        <v>3.7</v>
      </c>
      <c r="O201" s="64"/>
      <c r="P201" s="366"/>
    </row>
    <row r="202" spans="1:18" s="37" customFormat="1" ht="26.25" x14ac:dyDescent="0.25">
      <c r="A202" s="210"/>
      <c r="B202" s="132" t="s">
        <v>501</v>
      </c>
      <c r="C202" s="617"/>
      <c r="D202" s="137">
        <f>E202+G202</f>
        <v>6.7</v>
      </c>
      <c r="E202" s="137">
        <v>6.7</v>
      </c>
      <c r="F202" s="137">
        <v>5.0999999999999996</v>
      </c>
      <c r="G202" s="242"/>
      <c r="H202" s="141">
        <f t="shared" si="128"/>
        <v>0</v>
      </c>
      <c r="I202" s="182"/>
      <c r="J202" s="141"/>
      <c r="K202" s="141"/>
      <c r="L202" s="139">
        <f t="shared" si="190"/>
        <v>6.7</v>
      </c>
      <c r="M202" s="139">
        <f t="shared" si="191"/>
        <v>6.7</v>
      </c>
      <c r="N202" s="139">
        <f t="shared" si="191"/>
        <v>5.0999999999999996</v>
      </c>
      <c r="O202" s="139">
        <f t="shared" si="191"/>
        <v>0</v>
      </c>
      <c r="P202" s="366"/>
      <c r="Q202" s="183"/>
      <c r="R202" s="184"/>
    </row>
    <row r="203" spans="1:18" x14ac:dyDescent="0.25">
      <c r="A203" s="32" t="s">
        <v>114</v>
      </c>
      <c r="B203" s="29" t="s">
        <v>37</v>
      </c>
      <c r="C203" s="614" t="s">
        <v>51</v>
      </c>
      <c r="D203" s="449">
        <f>E203+G203</f>
        <v>6.4</v>
      </c>
      <c r="E203" s="137">
        <f>SUM(E205:E206)</f>
        <v>6.4</v>
      </c>
      <c r="F203" s="137">
        <f t="shared" ref="F203:G203" si="192">SUM(F205:F206)</f>
        <v>4.9000000000000004</v>
      </c>
      <c r="G203" s="137">
        <f t="shared" si="192"/>
        <v>0</v>
      </c>
      <c r="H203" s="180">
        <f t="shared" si="128"/>
        <v>0</v>
      </c>
      <c r="I203" s="138">
        <f>SUM(I205:I206)</f>
        <v>0</v>
      </c>
      <c r="J203" s="138">
        <f t="shared" ref="J203:K203" si="193">SUM(J205:J206)</f>
        <v>0</v>
      </c>
      <c r="K203" s="138">
        <f t="shared" si="193"/>
        <v>0</v>
      </c>
      <c r="L203" s="139">
        <f>M203+O203</f>
        <v>6.4</v>
      </c>
      <c r="M203" s="139">
        <f>E203+I203</f>
        <v>6.4</v>
      </c>
      <c r="N203" s="139">
        <f>F203+J203</f>
        <v>4.9000000000000004</v>
      </c>
      <c r="O203" s="139">
        <f>G203+K203</f>
        <v>0</v>
      </c>
      <c r="P203" s="366"/>
      <c r="Q203" s="174"/>
      <c r="R203" s="89"/>
    </row>
    <row r="204" spans="1:18" x14ac:dyDescent="0.25">
      <c r="A204" s="40"/>
      <c r="B204" s="332" t="s">
        <v>194</v>
      </c>
      <c r="C204" s="615"/>
      <c r="D204" s="351"/>
      <c r="E204" s="140"/>
      <c r="F204" s="295"/>
      <c r="G204" s="140"/>
      <c r="H204" s="243"/>
      <c r="I204" s="243"/>
      <c r="J204" s="146"/>
      <c r="K204" s="146"/>
      <c r="L204" s="147"/>
      <c r="M204" s="147"/>
      <c r="N204" s="147"/>
      <c r="O204" s="147"/>
      <c r="P204" s="366"/>
      <c r="Q204" s="174"/>
      <c r="R204" s="89"/>
    </row>
    <row r="205" spans="1:18" ht="26.25" x14ac:dyDescent="0.25">
      <c r="A205" s="40"/>
      <c r="B205" s="132" t="s">
        <v>527</v>
      </c>
      <c r="C205" s="616"/>
      <c r="D205" s="140">
        <f t="shared" ref="D205" si="194">E205+G205</f>
        <v>2.8</v>
      </c>
      <c r="E205" s="140">
        <v>2.8</v>
      </c>
      <c r="F205" s="140">
        <v>2.1</v>
      </c>
      <c r="G205" s="140"/>
      <c r="H205" s="397">
        <f t="shared" ref="H205:H243" si="195">I205+K205</f>
        <v>0</v>
      </c>
      <c r="I205" s="63"/>
      <c r="J205" s="63"/>
      <c r="K205" s="63"/>
      <c r="L205" s="64">
        <f t="shared" ref="L205:L206" si="196">M205+O205</f>
        <v>2.8</v>
      </c>
      <c r="M205" s="64">
        <f t="shared" ref="M205:O206" si="197">E205+I205</f>
        <v>2.8</v>
      </c>
      <c r="N205" s="64">
        <f t="shared" si="197"/>
        <v>2.1</v>
      </c>
      <c r="O205" s="64"/>
      <c r="P205" s="366"/>
    </row>
    <row r="206" spans="1:18" s="37" customFormat="1" ht="26.25" x14ac:dyDescent="0.25">
      <c r="A206" s="210"/>
      <c r="B206" s="132" t="s">
        <v>501</v>
      </c>
      <c r="C206" s="617"/>
      <c r="D206" s="137">
        <f>E206+G206</f>
        <v>3.6</v>
      </c>
      <c r="E206" s="137">
        <v>3.6</v>
      </c>
      <c r="F206" s="137">
        <v>2.8</v>
      </c>
      <c r="G206" s="242"/>
      <c r="H206" s="141">
        <f t="shared" si="195"/>
        <v>0</v>
      </c>
      <c r="I206" s="182"/>
      <c r="J206" s="141"/>
      <c r="K206" s="141"/>
      <c r="L206" s="139">
        <f t="shared" si="196"/>
        <v>3.6</v>
      </c>
      <c r="M206" s="139">
        <f t="shared" si="197"/>
        <v>3.6</v>
      </c>
      <c r="N206" s="139">
        <f t="shared" si="197"/>
        <v>2.8</v>
      </c>
      <c r="O206" s="139">
        <f t="shared" si="197"/>
        <v>0</v>
      </c>
      <c r="P206" s="366"/>
      <c r="Q206" s="183"/>
      <c r="R206" s="184"/>
    </row>
    <row r="207" spans="1:18" x14ac:dyDescent="0.25">
      <c r="A207" s="32" t="s">
        <v>115</v>
      </c>
      <c r="B207" s="29" t="s">
        <v>35</v>
      </c>
      <c r="C207" s="614" t="s">
        <v>51</v>
      </c>
      <c r="D207" s="179">
        <f>E207+G207</f>
        <v>10.5</v>
      </c>
      <c r="E207" s="137">
        <f>SUM(E209:E210)</f>
        <v>10.5</v>
      </c>
      <c r="F207" s="137">
        <f t="shared" ref="F207:G207" si="198">SUM(F209:F210)</f>
        <v>8.1000000000000014</v>
      </c>
      <c r="G207" s="137">
        <f t="shared" si="198"/>
        <v>0</v>
      </c>
      <c r="H207" s="180">
        <f t="shared" si="195"/>
        <v>0</v>
      </c>
      <c r="I207" s="138">
        <f>SUM(I209:I210)</f>
        <v>0</v>
      </c>
      <c r="J207" s="138">
        <f t="shared" ref="J207:K207" si="199">SUM(J209:J210)</f>
        <v>0</v>
      </c>
      <c r="K207" s="138">
        <f t="shared" si="199"/>
        <v>0</v>
      </c>
      <c r="L207" s="139">
        <f>M207+O207</f>
        <v>10.5</v>
      </c>
      <c r="M207" s="139">
        <f>E207+I207</f>
        <v>10.5</v>
      </c>
      <c r="N207" s="139">
        <f>F207+J207</f>
        <v>8.1000000000000014</v>
      </c>
      <c r="O207" s="139">
        <f>G207+K207</f>
        <v>0</v>
      </c>
      <c r="P207" s="366"/>
      <c r="Q207" s="174"/>
      <c r="R207" s="89"/>
    </row>
    <row r="208" spans="1:18" x14ac:dyDescent="0.25">
      <c r="A208" s="207"/>
      <c r="B208" s="332" t="s">
        <v>194</v>
      </c>
      <c r="C208" s="615"/>
      <c r="D208" s="181"/>
      <c r="E208" s="140"/>
      <c r="F208" s="295"/>
      <c r="G208" s="140"/>
      <c r="H208" s="243"/>
      <c r="I208" s="243"/>
      <c r="J208" s="146"/>
      <c r="K208" s="146"/>
      <c r="L208" s="147"/>
      <c r="M208" s="147"/>
      <c r="N208" s="147"/>
      <c r="O208" s="147"/>
      <c r="P208" s="366"/>
      <c r="Q208" s="174"/>
      <c r="R208" s="89"/>
    </row>
    <row r="209" spans="1:18" ht="26.25" x14ac:dyDescent="0.25">
      <c r="A209" s="40"/>
      <c r="B209" s="132" t="s">
        <v>527</v>
      </c>
      <c r="C209" s="616"/>
      <c r="D209" s="140">
        <f t="shared" ref="D209" si="200">E209+G209</f>
        <v>4.8</v>
      </c>
      <c r="E209" s="140">
        <v>4.8</v>
      </c>
      <c r="F209" s="140">
        <v>3.7</v>
      </c>
      <c r="G209" s="140"/>
      <c r="H209" s="397">
        <f t="shared" ref="H209" si="201">I209+K209</f>
        <v>0</v>
      </c>
      <c r="I209" s="63"/>
      <c r="J209" s="63"/>
      <c r="K209" s="63"/>
      <c r="L209" s="64">
        <f t="shared" ref="L209:L210" si="202">M209+O209</f>
        <v>4.8</v>
      </c>
      <c r="M209" s="64">
        <f t="shared" ref="M209:O210" si="203">E209+I209</f>
        <v>4.8</v>
      </c>
      <c r="N209" s="64">
        <f t="shared" si="203"/>
        <v>3.7</v>
      </c>
      <c r="O209" s="64"/>
      <c r="P209" s="366"/>
    </row>
    <row r="210" spans="1:18" s="37" customFormat="1" ht="26.25" x14ac:dyDescent="0.25">
      <c r="A210" s="207"/>
      <c r="B210" s="132" t="s">
        <v>501</v>
      </c>
      <c r="C210" s="617"/>
      <c r="D210" s="137">
        <f>E210+G210</f>
        <v>5.7</v>
      </c>
      <c r="E210" s="137">
        <v>5.7</v>
      </c>
      <c r="F210" s="137">
        <v>4.4000000000000004</v>
      </c>
      <c r="G210" s="242"/>
      <c r="H210" s="141">
        <f t="shared" si="195"/>
        <v>0</v>
      </c>
      <c r="I210" s="182"/>
      <c r="J210" s="141"/>
      <c r="K210" s="141"/>
      <c r="L210" s="139">
        <f t="shared" si="202"/>
        <v>5.7</v>
      </c>
      <c r="M210" s="139">
        <f t="shared" si="203"/>
        <v>5.7</v>
      </c>
      <c r="N210" s="139">
        <f t="shared" si="203"/>
        <v>4.4000000000000004</v>
      </c>
      <c r="O210" s="139">
        <f t="shared" si="203"/>
        <v>0</v>
      </c>
      <c r="P210" s="366"/>
      <c r="Q210" s="183"/>
      <c r="R210" s="184"/>
    </row>
    <row r="211" spans="1:18" x14ac:dyDescent="0.25">
      <c r="A211" s="32" t="s">
        <v>166</v>
      </c>
      <c r="B211" s="29" t="s">
        <v>389</v>
      </c>
      <c r="C211" s="614" t="s">
        <v>51</v>
      </c>
      <c r="D211" s="449">
        <f>E211+G211</f>
        <v>2.8</v>
      </c>
      <c r="E211" s="137">
        <f>SUM(E213:E214)</f>
        <v>2.8</v>
      </c>
      <c r="F211" s="137">
        <f t="shared" ref="F211:G211" si="204">SUM(F213:F214)</f>
        <v>2.1</v>
      </c>
      <c r="G211" s="137">
        <f t="shared" si="204"/>
        <v>0</v>
      </c>
      <c r="H211" s="180">
        <f t="shared" si="195"/>
        <v>0</v>
      </c>
      <c r="I211" s="138">
        <f>SUM(I213:I214)</f>
        <v>0</v>
      </c>
      <c r="J211" s="138">
        <f t="shared" ref="J211:K211" si="205">SUM(J213:J214)</f>
        <v>0</v>
      </c>
      <c r="K211" s="138">
        <f t="shared" si="205"/>
        <v>0</v>
      </c>
      <c r="L211" s="139">
        <f>M211+O211</f>
        <v>2.8</v>
      </c>
      <c r="M211" s="139">
        <f>E211+I211</f>
        <v>2.8</v>
      </c>
      <c r="N211" s="139">
        <f>F211+J211</f>
        <v>2.1</v>
      </c>
      <c r="O211" s="139">
        <f>G211+K211</f>
        <v>0</v>
      </c>
      <c r="P211" s="366"/>
      <c r="Q211" s="174"/>
      <c r="R211" s="89"/>
    </row>
    <row r="212" spans="1:18" x14ac:dyDescent="0.25">
      <c r="A212" s="40"/>
      <c r="B212" s="332" t="s">
        <v>194</v>
      </c>
      <c r="C212" s="615"/>
      <c r="D212" s="351"/>
      <c r="E212" s="140"/>
      <c r="F212" s="295"/>
      <c r="G212" s="140"/>
      <c r="H212" s="243"/>
      <c r="I212" s="243"/>
      <c r="J212" s="146"/>
      <c r="K212" s="146"/>
      <c r="L212" s="147"/>
      <c r="M212" s="147"/>
      <c r="N212" s="147"/>
      <c r="O212" s="147"/>
      <c r="P212" s="366"/>
      <c r="Q212" s="174"/>
      <c r="R212" s="89"/>
    </row>
    <row r="213" spans="1:18" ht="26.25" x14ac:dyDescent="0.25">
      <c r="A213" s="40"/>
      <c r="B213" s="132" t="s">
        <v>527</v>
      </c>
      <c r="C213" s="616"/>
      <c r="D213" s="140">
        <f t="shared" ref="D213" si="206">E213+G213</f>
        <v>1.6</v>
      </c>
      <c r="E213" s="140">
        <v>1.6</v>
      </c>
      <c r="F213" s="140">
        <v>1.2</v>
      </c>
      <c r="G213" s="140"/>
      <c r="H213" s="397">
        <f t="shared" ref="H213" si="207">I213+K213</f>
        <v>0</v>
      </c>
      <c r="I213" s="63"/>
      <c r="J213" s="63"/>
      <c r="K213" s="63"/>
      <c r="L213" s="64">
        <f t="shared" ref="L213:L214" si="208">M213+O213</f>
        <v>1.6</v>
      </c>
      <c r="M213" s="64">
        <f t="shared" ref="M213:O214" si="209">E213+I213</f>
        <v>1.6</v>
      </c>
      <c r="N213" s="64">
        <f t="shared" si="209"/>
        <v>1.2</v>
      </c>
      <c r="O213" s="64"/>
      <c r="P213" s="366"/>
    </row>
    <row r="214" spans="1:18" s="37" customFormat="1" ht="26.25" x14ac:dyDescent="0.25">
      <c r="A214" s="210"/>
      <c r="B214" s="132" t="s">
        <v>501</v>
      </c>
      <c r="C214" s="617"/>
      <c r="D214" s="137">
        <f>E214+G214</f>
        <v>1.2</v>
      </c>
      <c r="E214" s="137">
        <v>1.2</v>
      </c>
      <c r="F214" s="137">
        <v>0.9</v>
      </c>
      <c r="G214" s="242"/>
      <c r="H214" s="141">
        <f t="shared" si="195"/>
        <v>0</v>
      </c>
      <c r="I214" s="182"/>
      <c r="J214" s="141"/>
      <c r="K214" s="141"/>
      <c r="L214" s="139">
        <f t="shared" si="208"/>
        <v>1.2</v>
      </c>
      <c r="M214" s="139">
        <f t="shared" si="209"/>
        <v>1.2</v>
      </c>
      <c r="N214" s="139">
        <f t="shared" si="209"/>
        <v>0.9</v>
      </c>
      <c r="O214" s="139">
        <f t="shared" si="209"/>
        <v>0</v>
      </c>
      <c r="P214" s="366"/>
      <c r="Q214" s="183"/>
      <c r="R214" s="184"/>
    </row>
    <row r="215" spans="1:18" x14ac:dyDescent="0.25">
      <c r="A215" s="32" t="s">
        <v>116</v>
      </c>
      <c r="B215" s="17" t="s">
        <v>390</v>
      </c>
      <c r="C215" s="614" t="s">
        <v>51</v>
      </c>
      <c r="D215" s="449">
        <f>E215+G215</f>
        <v>2.8</v>
      </c>
      <c r="E215" s="137">
        <f>SUM(E217:E218)</f>
        <v>2.8</v>
      </c>
      <c r="F215" s="137">
        <f t="shared" ref="F215:G215" si="210">SUM(F217:F218)</f>
        <v>2.1</v>
      </c>
      <c r="G215" s="137">
        <f t="shared" si="210"/>
        <v>0</v>
      </c>
      <c r="H215" s="180">
        <f t="shared" si="195"/>
        <v>0</v>
      </c>
      <c r="I215" s="138">
        <f>SUM(I217:I218)</f>
        <v>0</v>
      </c>
      <c r="J215" s="138">
        <f t="shared" ref="J215:K215" si="211">SUM(J217:J218)</f>
        <v>0</v>
      </c>
      <c r="K215" s="138">
        <f t="shared" si="211"/>
        <v>0</v>
      </c>
      <c r="L215" s="139">
        <f>M215+O215</f>
        <v>2.8</v>
      </c>
      <c r="M215" s="139">
        <f>E215+I215</f>
        <v>2.8</v>
      </c>
      <c r="N215" s="139">
        <f>F215+J215</f>
        <v>2.1</v>
      </c>
      <c r="O215" s="139">
        <f>G215+K215</f>
        <v>0</v>
      </c>
      <c r="P215" s="366"/>
      <c r="Q215" s="174"/>
      <c r="R215" s="89"/>
    </row>
    <row r="216" spans="1:18" x14ac:dyDescent="0.25">
      <c r="A216" s="40"/>
      <c r="B216" s="332" t="s">
        <v>194</v>
      </c>
      <c r="C216" s="615"/>
      <c r="D216" s="351"/>
      <c r="E216" s="140"/>
      <c r="F216" s="295"/>
      <c r="G216" s="140"/>
      <c r="H216" s="243"/>
      <c r="I216" s="243"/>
      <c r="J216" s="146"/>
      <c r="K216" s="146"/>
      <c r="L216" s="147"/>
      <c r="M216" s="147"/>
      <c r="N216" s="147"/>
      <c r="O216" s="147"/>
      <c r="P216" s="366"/>
      <c r="Q216" s="174"/>
      <c r="R216" s="89"/>
    </row>
    <row r="217" spans="1:18" ht="26.25" x14ac:dyDescent="0.25">
      <c r="A217" s="40"/>
      <c r="B217" s="132" t="s">
        <v>527</v>
      </c>
      <c r="C217" s="616"/>
      <c r="D217" s="140">
        <f t="shared" ref="D217" si="212">E217+G217</f>
        <v>1.3</v>
      </c>
      <c r="E217" s="140">
        <v>1.3</v>
      </c>
      <c r="F217" s="140">
        <v>1</v>
      </c>
      <c r="G217" s="140"/>
      <c r="H217" s="397">
        <f t="shared" ref="H217" si="213">I217+K217</f>
        <v>0</v>
      </c>
      <c r="I217" s="63"/>
      <c r="J217" s="63"/>
      <c r="K217" s="63"/>
      <c r="L217" s="64">
        <f t="shared" ref="L217:L218" si="214">M217+O217</f>
        <v>1.3</v>
      </c>
      <c r="M217" s="64">
        <f t="shared" ref="M217:O218" si="215">E217+I217</f>
        <v>1.3</v>
      </c>
      <c r="N217" s="64">
        <f t="shared" si="215"/>
        <v>1</v>
      </c>
      <c r="O217" s="64"/>
      <c r="P217" s="366"/>
    </row>
    <row r="218" spans="1:18" s="37" customFormat="1" ht="26.25" x14ac:dyDescent="0.25">
      <c r="A218" s="210"/>
      <c r="B218" s="132" t="s">
        <v>501</v>
      </c>
      <c r="C218" s="617"/>
      <c r="D218" s="137">
        <f>E218+G218</f>
        <v>1.5</v>
      </c>
      <c r="E218" s="137">
        <v>1.5</v>
      </c>
      <c r="F218" s="137">
        <v>1.1000000000000001</v>
      </c>
      <c r="G218" s="242"/>
      <c r="H218" s="141">
        <f t="shared" si="195"/>
        <v>0</v>
      </c>
      <c r="I218" s="182"/>
      <c r="J218" s="141"/>
      <c r="K218" s="141"/>
      <c r="L218" s="139">
        <f t="shared" si="214"/>
        <v>1.5</v>
      </c>
      <c r="M218" s="139">
        <f t="shared" si="215"/>
        <v>1.5</v>
      </c>
      <c r="N218" s="139">
        <f t="shared" si="215"/>
        <v>1.1000000000000001</v>
      </c>
      <c r="O218" s="139">
        <f t="shared" si="215"/>
        <v>0</v>
      </c>
      <c r="P218" s="366"/>
      <c r="Q218" s="183"/>
      <c r="R218" s="184"/>
    </row>
    <row r="219" spans="1:18" x14ac:dyDescent="0.25">
      <c r="A219" s="32" t="s">
        <v>117</v>
      </c>
      <c r="B219" s="29" t="s">
        <v>49</v>
      </c>
      <c r="C219" s="614" t="s">
        <v>51</v>
      </c>
      <c r="D219" s="449">
        <f>E219+G219</f>
        <v>1.4</v>
      </c>
      <c r="E219" s="137">
        <v>1.4</v>
      </c>
      <c r="F219" s="193">
        <v>1.1000000000000001</v>
      </c>
      <c r="G219" s="137"/>
      <c r="H219" s="180">
        <f t="shared" si="195"/>
        <v>0</v>
      </c>
      <c r="I219" s="180"/>
      <c r="J219" s="138"/>
      <c r="K219" s="138"/>
      <c r="L219" s="139">
        <f>M219+O219</f>
        <v>1.4</v>
      </c>
      <c r="M219" s="139">
        <f>E219+I219</f>
        <v>1.4</v>
      </c>
      <c r="N219" s="139">
        <f>F219+J219</f>
        <v>1.1000000000000001</v>
      </c>
      <c r="O219" s="139">
        <f>G219+K219</f>
        <v>0</v>
      </c>
      <c r="P219" s="366"/>
      <c r="Q219" s="174"/>
      <c r="R219" s="89"/>
    </row>
    <row r="220" spans="1:18" s="37" customFormat="1" ht="26.25" x14ac:dyDescent="0.25">
      <c r="A220" s="40"/>
      <c r="B220" s="136" t="s">
        <v>501</v>
      </c>
      <c r="C220" s="624"/>
      <c r="D220" s="181"/>
      <c r="E220" s="140"/>
      <c r="F220" s="295"/>
      <c r="G220" s="140"/>
      <c r="H220" s="182">
        <f t="shared" si="195"/>
        <v>0</v>
      </c>
      <c r="I220" s="182"/>
      <c r="J220" s="141"/>
      <c r="K220" s="141"/>
      <c r="L220" s="142"/>
      <c r="M220" s="142"/>
      <c r="N220" s="142"/>
      <c r="O220" s="142"/>
      <c r="P220" s="366"/>
      <c r="Q220" s="183"/>
      <c r="R220" s="184"/>
    </row>
    <row r="221" spans="1:18" x14ac:dyDescent="0.25">
      <c r="A221" s="32" t="s">
        <v>118</v>
      </c>
      <c r="B221" s="6" t="s">
        <v>48</v>
      </c>
      <c r="C221" s="614" t="s">
        <v>51</v>
      </c>
      <c r="D221" s="355">
        <f>E221+G221</f>
        <v>14.4</v>
      </c>
      <c r="E221" s="137">
        <f>SUM(E223:E224)</f>
        <v>14.4</v>
      </c>
      <c r="F221" s="137">
        <f t="shared" ref="F221:G221" si="216">SUM(F223:F224)</f>
        <v>11.100000000000001</v>
      </c>
      <c r="G221" s="137">
        <f t="shared" si="216"/>
        <v>0</v>
      </c>
      <c r="H221" s="180">
        <f t="shared" si="195"/>
        <v>0</v>
      </c>
      <c r="I221" s="138">
        <f>SUM(I223:I224)</f>
        <v>0</v>
      </c>
      <c r="J221" s="138">
        <f t="shared" ref="J221:K221" si="217">SUM(J223:J224)</f>
        <v>0</v>
      </c>
      <c r="K221" s="138">
        <f t="shared" si="217"/>
        <v>0</v>
      </c>
      <c r="L221" s="139">
        <f>M221+O221</f>
        <v>14.4</v>
      </c>
      <c r="M221" s="139">
        <f>E221+I221</f>
        <v>14.4</v>
      </c>
      <c r="N221" s="139">
        <f>F221+J221</f>
        <v>11.100000000000001</v>
      </c>
      <c r="O221" s="139">
        <f>G221+K221</f>
        <v>0</v>
      </c>
      <c r="P221" s="366"/>
      <c r="Q221" s="174"/>
      <c r="R221" s="89"/>
    </row>
    <row r="222" spans="1:18" x14ac:dyDescent="0.25">
      <c r="A222" s="40"/>
      <c r="B222" s="332" t="s">
        <v>194</v>
      </c>
      <c r="C222" s="615"/>
      <c r="D222" s="351"/>
      <c r="E222" s="140"/>
      <c r="F222" s="295"/>
      <c r="G222" s="140"/>
      <c r="H222" s="243"/>
      <c r="I222" s="243"/>
      <c r="J222" s="146"/>
      <c r="K222" s="146"/>
      <c r="L222" s="147"/>
      <c r="M222" s="147"/>
      <c r="N222" s="147"/>
      <c r="O222" s="147"/>
      <c r="P222" s="366"/>
      <c r="Q222" s="174"/>
      <c r="R222" s="89"/>
    </row>
    <row r="223" spans="1:18" ht="26.25" x14ac:dyDescent="0.25">
      <c r="A223" s="40"/>
      <c r="B223" s="132" t="s">
        <v>527</v>
      </c>
      <c r="C223" s="616"/>
      <c r="D223" s="140">
        <f t="shared" ref="D223" si="218">E223+G223</f>
        <v>1</v>
      </c>
      <c r="E223" s="140">
        <v>1</v>
      </c>
      <c r="F223" s="140">
        <v>0.8</v>
      </c>
      <c r="G223" s="140"/>
      <c r="H223" s="397">
        <f t="shared" ref="H223" si="219">I223+K223</f>
        <v>0</v>
      </c>
      <c r="I223" s="63"/>
      <c r="J223" s="63"/>
      <c r="K223" s="63"/>
      <c r="L223" s="64">
        <f t="shared" ref="L223:L225" si="220">M223+O223</f>
        <v>1</v>
      </c>
      <c r="M223" s="64">
        <f t="shared" ref="M223:O225" si="221">E223+I223</f>
        <v>1</v>
      </c>
      <c r="N223" s="64">
        <f t="shared" si="221"/>
        <v>0.8</v>
      </c>
      <c r="O223" s="64"/>
      <c r="P223" s="366"/>
    </row>
    <row r="224" spans="1:18" s="37" customFormat="1" ht="26.25" x14ac:dyDescent="0.25">
      <c r="A224" s="40"/>
      <c r="B224" s="136" t="s">
        <v>501</v>
      </c>
      <c r="C224" s="617"/>
      <c r="D224" s="137">
        <f>E224+G224</f>
        <v>13.4</v>
      </c>
      <c r="E224" s="137">
        <v>13.4</v>
      </c>
      <c r="F224" s="137">
        <v>10.3</v>
      </c>
      <c r="G224" s="242"/>
      <c r="H224" s="141">
        <f t="shared" si="195"/>
        <v>0</v>
      </c>
      <c r="I224" s="182"/>
      <c r="J224" s="141"/>
      <c r="K224" s="141"/>
      <c r="L224" s="139">
        <f t="shared" si="220"/>
        <v>13.4</v>
      </c>
      <c r="M224" s="139">
        <f t="shared" si="221"/>
        <v>13.4</v>
      </c>
      <c r="N224" s="139">
        <f t="shared" si="221"/>
        <v>10.3</v>
      </c>
      <c r="O224" s="139">
        <f t="shared" si="221"/>
        <v>0</v>
      </c>
      <c r="P224" s="366"/>
      <c r="Q224" s="183"/>
      <c r="R224" s="184"/>
    </row>
    <row r="225" spans="1:18" x14ac:dyDescent="0.25">
      <c r="A225" s="32" t="s">
        <v>119</v>
      </c>
      <c r="B225" s="35" t="s">
        <v>65</v>
      </c>
      <c r="C225" s="614" t="s">
        <v>51</v>
      </c>
      <c r="D225" s="449">
        <f>E225+G225</f>
        <v>1.2000000000000002</v>
      </c>
      <c r="E225" s="137">
        <f>SUM(E227:E228)</f>
        <v>1.2000000000000002</v>
      </c>
      <c r="F225" s="137">
        <f t="shared" ref="F225:G225" si="222">SUM(F227:F228)</f>
        <v>0.9</v>
      </c>
      <c r="G225" s="137">
        <f t="shared" si="222"/>
        <v>0</v>
      </c>
      <c r="H225" s="180">
        <f t="shared" si="195"/>
        <v>0</v>
      </c>
      <c r="I225" s="138">
        <f>SUM(I227:I228)</f>
        <v>0</v>
      </c>
      <c r="J225" s="138">
        <f t="shared" ref="J225:K225" si="223">SUM(J227:J228)</f>
        <v>0</v>
      </c>
      <c r="K225" s="138">
        <f t="shared" si="223"/>
        <v>0</v>
      </c>
      <c r="L225" s="139">
        <f t="shared" si="220"/>
        <v>1.2000000000000002</v>
      </c>
      <c r="M225" s="139">
        <f t="shared" si="221"/>
        <v>1.2000000000000002</v>
      </c>
      <c r="N225" s="139">
        <f t="shared" si="221"/>
        <v>0.9</v>
      </c>
      <c r="O225" s="139">
        <f t="shared" si="221"/>
        <v>0</v>
      </c>
      <c r="P225" s="366"/>
      <c r="Q225" s="174"/>
      <c r="R225" s="89"/>
    </row>
    <row r="226" spans="1:18" x14ac:dyDescent="0.25">
      <c r="A226" s="40"/>
      <c r="B226" s="332" t="s">
        <v>194</v>
      </c>
      <c r="C226" s="615"/>
      <c r="D226" s="351"/>
      <c r="E226" s="140"/>
      <c r="F226" s="295"/>
      <c r="G226" s="140"/>
      <c r="H226" s="243"/>
      <c r="I226" s="243"/>
      <c r="J226" s="146"/>
      <c r="K226" s="146"/>
      <c r="L226" s="147"/>
      <c r="M226" s="147"/>
      <c r="N226" s="147"/>
      <c r="O226" s="147"/>
      <c r="P226" s="366"/>
      <c r="Q226" s="174"/>
      <c r="R226" s="89"/>
    </row>
    <row r="227" spans="1:18" ht="26.25" x14ac:dyDescent="0.25">
      <c r="A227" s="40"/>
      <c r="B227" s="132" t="s">
        <v>527</v>
      </c>
      <c r="C227" s="616"/>
      <c r="D227" s="140">
        <f t="shared" ref="D227" si="224">E227+G227</f>
        <v>0.1</v>
      </c>
      <c r="E227" s="140">
        <v>0.1</v>
      </c>
      <c r="F227" s="140">
        <v>0.1</v>
      </c>
      <c r="G227" s="140"/>
      <c r="H227" s="397">
        <f t="shared" ref="H227" si="225">I227+K227</f>
        <v>0</v>
      </c>
      <c r="I227" s="63"/>
      <c r="J227" s="63"/>
      <c r="K227" s="63"/>
      <c r="L227" s="64">
        <f t="shared" ref="L227:L229" si="226">M227+O227</f>
        <v>0.1</v>
      </c>
      <c r="M227" s="64">
        <f t="shared" ref="M227:O229" si="227">E227+I227</f>
        <v>0.1</v>
      </c>
      <c r="N227" s="64">
        <f t="shared" si="227"/>
        <v>0.1</v>
      </c>
      <c r="O227" s="64"/>
      <c r="P227" s="366"/>
    </row>
    <row r="228" spans="1:18" s="37" customFormat="1" ht="26.25" x14ac:dyDescent="0.25">
      <c r="A228" s="210"/>
      <c r="B228" s="133" t="s">
        <v>501</v>
      </c>
      <c r="C228" s="616"/>
      <c r="D228" s="137">
        <f>E228+G228</f>
        <v>1.1000000000000001</v>
      </c>
      <c r="E228" s="137">
        <v>1.1000000000000001</v>
      </c>
      <c r="F228" s="137">
        <v>0.8</v>
      </c>
      <c r="G228" s="242"/>
      <c r="H228" s="146">
        <f t="shared" si="195"/>
        <v>0</v>
      </c>
      <c r="I228" s="243"/>
      <c r="J228" s="146"/>
      <c r="K228" s="146"/>
      <c r="L228" s="139">
        <f t="shared" si="226"/>
        <v>1.1000000000000001</v>
      </c>
      <c r="M228" s="139">
        <f t="shared" si="227"/>
        <v>1.1000000000000001</v>
      </c>
      <c r="N228" s="139">
        <f t="shared" si="227"/>
        <v>0.8</v>
      </c>
      <c r="O228" s="139">
        <f t="shared" si="227"/>
        <v>0</v>
      </c>
      <c r="P228" s="366"/>
      <c r="Q228" s="183"/>
      <c r="R228" s="184"/>
    </row>
    <row r="229" spans="1:18" x14ac:dyDescent="0.25">
      <c r="A229" s="32" t="s">
        <v>120</v>
      </c>
      <c r="B229" s="35" t="s">
        <v>50</v>
      </c>
      <c r="C229" s="614" t="s">
        <v>51</v>
      </c>
      <c r="D229" s="449">
        <f>E229+G229</f>
        <v>3</v>
      </c>
      <c r="E229" s="137">
        <v>3</v>
      </c>
      <c r="F229" s="190">
        <v>2.2999999999999998</v>
      </c>
      <c r="G229" s="190">
        <f t="shared" ref="G229" si="228">SUM(G231:G232)</f>
        <v>0</v>
      </c>
      <c r="H229" s="180">
        <f t="shared" si="195"/>
        <v>0</v>
      </c>
      <c r="I229" s="138">
        <f>SUM(I231:I232)</f>
        <v>0</v>
      </c>
      <c r="J229" s="138">
        <f t="shared" ref="J229:K229" si="229">SUM(J231:J232)</f>
        <v>0</v>
      </c>
      <c r="K229" s="298">
        <f t="shared" si="229"/>
        <v>0</v>
      </c>
      <c r="L229" s="352">
        <f t="shared" si="226"/>
        <v>3</v>
      </c>
      <c r="M229" s="139">
        <f t="shared" si="227"/>
        <v>3</v>
      </c>
      <c r="N229" s="195">
        <f t="shared" si="227"/>
        <v>2.2999999999999998</v>
      </c>
      <c r="O229" s="139">
        <f t="shared" si="227"/>
        <v>0</v>
      </c>
      <c r="P229" s="366"/>
      <c r="Q229" s="174"/>
      <c r="R229" s="89"/>
    </row>
    <row r="230" spans="1:18" hidden="1" x14ac:dyDescent="0.25">
      <c r="A230" s="40"/>
      <c r="B230" s="332" t="s">
        <v>194</v>
      </c>
      <c r="C230" s="615"/>
      <c r="D230" s="355"/>
      <c r="E230" s="145"/>
      <c r="F230" s="326"/>
      <c r="G230" s="191"/>
      <c r="H230" s="243"/>
      <c r="I230" s="243"/>
      <c r="J230" s="146"/>
      <c r="K230" s="358"/>
      <c r="L230" s="441"/>
      <c r="M230" s="147"/>
      <c r="N230" s="246"/>
      <c r="O230" s="147"/>
      <c r="P230" s="366"/>
      <c r="Q230" s="174"/>
      <c r="R230" s="89"/>
    </row>
    <row r="231" spans="1:18" ht="26.25" hidden="1" x14ac:dyDescent="0.25">
      <c r="A231" s="40"/>
      <c r="B231" s="132" t="s">
        <v>527</v>
      </c>
      <c r="C231" s="615"/>
      <c r="D231" s="242">
        <f t="shared" ref="D231" si="230">E231+G231</f>
        <v>0</v>
      </c>
      <c r="E231" s="145"/>
      <c r="F231" s="326"/>
      <c r="G231" s="191"/>
      <c r="H231" s="63"/>
      <c r="I231" s="63"/>
      <c r="J231" s="63"/>
      <c r="K231" s="442"/>
      <c r="L231" s="441">
        <f t="shared" ref="L231:L233" si="231">M231+O231</f>
        <v>0</v>
      </c>
      <c r="M231" s="147">
        <f t="shared" ref="M231:O232" si="232">E231+I231</f>
        <v>0</v>
      </c>
      <c r="N231" s="246">
        <f t="shared" si="232"/>
        <v>0</v>
      </c>
      <c r="O231" s="147"/>
      <c r="P231" s="366"/>
    </row>
    <row r="232" spans="1:18" s="37" customFormat="1" ht="26.25" x14ac:dyDescent="0.25">
      <c r="A232" s="210"/>
      <c r="B232" s="133" t="s">
        <v>501</v>
      </c>
      <c r="C232" s="615"/>
      <c r="D232" s="181">
        <f>E232+G232</f>
        <v>0</v>
      </c>
      <c r="E232" s="140"/>
      <c r="F232" s="191"/>
      <c r="G232" s="244"/>
      <c r="H232" s="146">
        <f t="shared" si="195"/>
        <v>0</v>
      </c>
      <c r="I232" s="243"/>
      <c r="J232" s="146"/>
      <c r="K232" s="358"/>
      <c r="L232" s="353">
        <f t="shared" si="231"/>
        <v>0</v>
      </c>
      <c r="M232" s="142">
        <f t="shared" si="232"/>
        <v>0</v>
      </c>
      <c r="N232" s="275">
        <f t="shared" si="232"/>
        <v>0</v>
      </c>
      <c r="O232" s="142">
        <f t="shared" si="232"/>
        <v>0</v>
      </c>
      <c r="P232" s="366"/>
      <c r="Q232" s="183"/>
      <c r="R232" s="184"/>
    </row>
    <row r="233" spans="1:18" x14ac:dyDescent="0.25">
      <c r="A233" s="376" t="s">
        <v>162</v>
      </c>
      <c r="B233" s="35" t="s">
        <v>167</v>
      </c>
      <c r="C233" s="503" t="s">
        <v>51</v>
      </c>
      <c r="D233" s="327">
        <f>E233+G233</f>
        <v>136.69999999999999</v>
      </c>
      <c r="E233" s="145">
        <f>E236+E237+E238+E235</f>
        <v>136.69999999999999</v>
      </c>
      <c r="F233" s="145">
        <f t="shared" ref="F233:G233" si="233">F236+F237+F238+F235</f>
        <v>97</v>
      </c>
      <c r="G233" s="137">
        <f t="shared" si="233"/>
        <v>0</v>
      </c>
      <c r="H233" s="138">
        <f t="shared" si="195"/>
        <v>-4.2</v>
      </c>
      <c r="I233" s="180">
        <f>I236+I237+I238+I235</f>
        <v>-4.2</v>
      </c>
      <c r="J233" s="180">
        <f t="shared" ref="J233:K233" si="234">J236+J237+J238+J235</f>
        <v>-3.2</v>
      </c>
      <c r="K233" s="180">
        <f t="shared" si="234"/>
        <v>0</v>
      </c>
      <c r="L233" s="147">
        <f t="shared" si="231"/>
        <v>132.5</v>
      </c>
      <c r="M233" s="147">
        <f>M236+M237+M238+M235</f>
        <v>132.5</v>
      </c>
      <c r="N233" s="147">
        <f t="shared" ref="N233:O233" si="235">N236+N237+N238+N235</f>
        <v>93.8</v>
      </c>
      <c r="O233" s="147">
        <f t="shared" si="235"/>
        <v>0</v>
      </c>
      <c r="P233" s="366"/>
      <c r="Q233" s="174"/>
      <c r="R233" s="89"/>
    </row>
    <row r="234" spans="1:18" x14ac:dyDescent="0.25">
      <c r="A234" s="207"/>
      <c r="B234" s="129" t="s">
        <v>194</v>
      </c>
      <c r="C234" s="500"/>
      <c r="D234" s="326"/>
      <c r="E234" s="145"/>
      <c r="F234" s="145"/>
      <c r="G234" s="242"/>
      <c r="H234" s="146"/>
      <c r="I234" s="146"/>
      <c r="J234" s="146"/>
      <c r="K234" s="146"/>
      <c r="L234" s="147"/>
      <c r="M234" s="147"/>
      <c r="N234" s="147"/>
      <c r="O234" s="147"/>
      <c r="P234" s="366"/>
      <c r="Q234" s="174"/>
      <c r="R234" s="89"/>
    </row>
    <row r="235" spans="1:18" ht="26.25" x14ac:dyDescent="0.25">
      <c r="A235" s="207"/>
      <c r="B235" s="481" t="s">
        <v>351</v>
      </c>
      <c r="C235" s="500"/>
      <c r="D235" s="62">
        <f>E235+G235</f>
        <v>3.6</v>
      </c>
      <c r="E235" s="62">
        <v>3.6</v>
      </c>
      <c r="F235" s="62">
        <v>2.7</v>
      </c>
      <c r="G235" s="62"/>
      <c r="H235" s="397">
        <f t="shared" ref="H235:H236" si="236">I235+K235</f>
        <v>0</v>
      </c>
      <c r="I235" s="63"/>
      <c r="J235" s="63"/>
      <c r="K235" s="63"/>
      <c r="L235" s="64">
        <f t="shared" ref="L235:L236" si="237">M235+O235</f>
        <v>3.6</v>
      </c>
      <c r="M235" s="64">
        <f t="shared" ref="M235:O238" si="238">E235+I235</f>
        <v>3.6</v>
      </c>
      <c r="N235" s="64">
        <f t="shared" si="238"/>
        <v>2.7</v>
      </c>
      <c r="O235" s="64">
        <f t="shared" si="238"/>
        <v>0</v>
      </c>
      <c r="P235" s="366"/>
      <c r="Q235" s="174"/>
      <c r="R235" s="89"/>
    </row>
    <row r="236" spans="1:18" ht="26.25" x14ac:dyDescent="0.25">
      <c r="A236" s="207"/>
      <c r="B236" s="132" t="s">
        <v>527</v>
      </c>
      <c r="C236" s="500"/>
      <c r="D236" s="191">
        <f>E236+G236</f>
        <v>4.5999999999999996</v>
      </c>
      <c r="E236" s="62">
        <v>4.5999999999999996</v>
      </c>
      <c r="F236" s="62">
        <v>3.5</v>
      </c>
      <c r="G236" s="62"/>
      <c r="H236" s="397">
        <f t="shared" si="236"/>
        <v>-1.6</v>
      </c>
      <c r="I236" s="63">
        <v>-1.6</v>
      </c>
      <c r="J236" s="63">
        <v>-1.2</v>
      </c>
      <c r="K236" s="63"/>
      <c r="L236" s="64">
        <f t="shared" si="237"/>
        <v>2.9999999999999996</v>
      </c>
      <c r="M236" s="64">
        <f t="shared" si="238"/>
        <v>2.9999999999999996</v>
      </c>
      <c r="N236" s="64">
        <f t="shared" si="238"/>
        <v>2.2999999999999998</v>
      </c>
      <c r="O236" s="64">
        <f t="shared" si="238"/>
        <v>0</v>
      </c>
      <c r="P236" s="366"/>
      <c r="Q236" s="174"/>
      <c r="R236" s="89"/>
    </row>
    <row r="237" spans="1:18" ht="26.25" x14ac:dyDescent="0.25">
      <c r="A237" s="207"/>
      <c r="B237" s="132" t="s">
        <v>501</v>
      </c>
      <c r="C237" s="500"/>
      <c r="D237" s="191">
        <f>E237+G237</f>
        <v>6.8</v>
      </c>
      <c r="E237" s="140">
        <v>6.8</v>
      </c>
      <c r="F237" s="140">
        <v>5.2</v>
      </c>
      <c r="G237" s="181"/>
      <c r="H237" s="141">
        <f t="shared" si="195"/>
        <v>-2.6</v>
      </c>
      <c r="I237" s="141">
        <v>-2.6</v>
      </c>
      <c r="J237" s="141">
        <v>-2</v>
      </c>
      <c r="K237" s="141"/>
      <c r="L237" s="142">
        <f>M237+O237</f>
        <v>4.1999999999999993</v>
      </c>
      <c r="M237" s="142">
        <f t="shared" si="238"/>
        <v>4.1999999999999993</v>
      </c>
      <c r="N237" s="142">
        <f t="shared" si="238"/>
        <v>3.2</v>
      </c>
      <c r="O237" s="142">
        <f t="shared" si="238"/>
        <v>0</v>
      </c>
      <c r="P237" s="366"/>
      <c r="Q237" s="174"/>
      <c r="R237" s="89"/>
    </row>
    <row r="238" spans="1:18" s="37" customFormat="1" ht="51.75" x14ac:dyDescent="0.25">
      <c r="A238" s="279"/>
      <c r="B238" s="241" t="s">
        <v>352</v>
      </c>
      <c r="C238" s="501"/>
      <c r="D238" s="190">
        <f>E238+G238</f>
        <v>121.7</v>
      </c>
      <c r="E238" s="137">
        <v>121.7</v>
      </c>
      <c r="F238" s="137">
        <v>85.6</v>
      </c>
      <c r="G238" s="179"/>
      <c r="H238" s="138">
        <f t="shared" si="195"/>
        <v>0</v>
      </c>
      <c r="I238" s="138"/>
      <c r="J238" s="138"/>
      <c r="K238" s="138"/>
      <c r="L238" s="139">
        <f t="shared" ref="L238:L239" si="239">M238+O238</f>
        <v>121.7</v>
      </c>
      <c r="M238" s="139">
        <f t="shared" si="238"/>
        <v>121.7</v>
      </c>
      <c r="N238" s="139">
        <f t="shared" si="238"/>
        <v>85.6</v>
      </c>
      <c r="O238" s="139">
        <f t="shared" si="238"/>
        <v>0</v>
      </c>
      <c r="P238" s="366"/>
      <c r="Q238" s="183"/>
      <c r="R238" s="184"/>
    </row>
    <row r="239" spans="1:18" s="37" customFormat="1" x14ac:dyDescent="0.25">
      <c r="A239" s="376" t="s">
        <v>121</v>
      </c>
      <c r="B239" s="26" t="s">
        <v>168</v>
      </c>
      <c r="C239" s="500" t="s">
        <v>51</v>
      </c>
      <c r="D239" s="294">
        <f>E239+G239</f>
        <v>287.09999999999997</v>
      </c>
      <c r="E239" s="137">
        <f>E242+E243+E241</f>
        <v>287.09999999999997</v>
      </c>
      <c r="F239" s="137">
        <f t="shared" ref="F239:G239" si="240">F242+F243+F241</f>
        <v>174.4</v>
      </c>
      <c r="G239" s="137">
        <f t="shared" si="240"/>
        <v>0</v>
      </c>
      <c r="H239" s="138">
        <f t="shared" si="195"/>
        <v>3</v>
      </c>
      <c r="I239" s="180">
        <f>I242+I243+I241</f>
        <v>3</v>
      </c>
      <c r="J239" s="180">
        <f t="shared" ref="J239:K239" si="241">J242+J243+J241</f>
        <v>2.2999999999999998</v>
      </c>
      <c r="K239" s="180">
        <f t="shared" si="241"/>
        <v>0</v>
      </c>
      <c r="L239" s="139">
        <f t="shared" si="239"/>
        <v>290.09999999999997</v>
      </c>
      <c r="M239" s="139">
        <f>M242+M243+M241</f>
        <v>290.09999999999997</v>
      </c>
      <c r="N239" s="139">
        <f t="shared" ref="N239:O239" si="242">N242+N243+N241</f>
        <v>176.70000000000002</v>
      </c>
      <c r="O239" s="139">
        <f t="shared" si="242"/>
        <v>0</v>
      </c>
      <c r="P239" s="366"/>
      <c r="Q239" s="2"/>
      <c r="R239" s="2"/>
    </row>
    <row r="240" spans="1:18" s="37" customFormat="1" x14ac:dyDescent="0.25">
      <c r="A240" s="207"/>
      <c r="B240" s="129" t="s">
        <v>194</v>
      </c>
      <c r="C240" s="500"/>
      <c r="D240" s="326"/>
      <c r="E240" s="145"/>
      <c r="F240" s="145"/>
      <c r="G240" s="242"/>
      <c r="H240" s="146"/>
      <c r="I240" s="243"/>
      <c r="J240" s="146"/>
      <c r="K240" s="146"/>
      <c r="L240" s="147"/>
      <c r="M240" s="147"/>
      <c r="N240" s="147"/>
      <c r="O240" s="147"/>
      <c r="P240" s="366"/>
      <c r="Q240" s="2"/>
      <c r="R240" s="2"/>
    </row>
    <row r="241" spans="1:18" s="37" customFormat="1" ht="26.25" x14ac:dyDescent="0.25">
      <c r="A241" s="207"/>
      <c r="B241" s="132" t="s">
        <v>527</v>
      </c>
      <c r="C241" s="500"/>
      <c r="D241" s="331">
        <f>E241+G241</f>
        <v>0</v>
      </c>
      <c r="E241" s="62"/>
      <c r="F241" s="62"/>
      <c r="G241" s="359"/>
      <c r="H241" s="63">
        <f t="shared" ref="H241" si="243">I241+K241</f>
        <v>0.4</v>
      </c>
      <c r="I241" s="356">
        <v>0.4</v>
      </c>
      <c r="J241" s="63">
        <v>0.3</v>
      </c>
      <c r="K241" s="63"/>
      <c r="L241" s="64">
        <f t="shared" ref="L241:L242" si="244">M241+O241</f>
        <v>0.4</v>
      </c>
      <c r="M241" s="64">
        <f t="shared" ref="M241:O243" si="245">E241+I241</f>
        <v>0.4</v>
      </c>
      <c r="N241" s="64">
        <f t="shared" si="245"/>
        <v>0.3</v>
      </c>
      <c r="O241" s="64"/>
      <c r="P241" s="366"/>
      <c r="Q241" s="2"/>
      <c r="R241" s="2"/>
    </row>
    <row r="242" spans="1:18" s="37" customFormat="1" ht="26.25" x14ac:dyDescent="0.25">
      <c r="A242" s="207"/>
      <c r="B242" s="133" t="s">
        <v>501</v>
      </c>
      <c r="C242" s="500"/>
      <c r="D242" s="331">
        <f>E242+G242</f>
        <v>4.4000000000000004</v>
      </c>
      <c r="E242" s="62">
        <v>4.4000000000000004</v>
      </c>
      <c r="F242" s="62">
        <v>3.3</v>
      </c>
      <c r="G242" s="359"/>
      <c r="H242" s="63">
        <f t="shared" si="195"/>
        <v>2.6</v>
      </c>
      <c r="I242" s="356">
        <v>2.6</v>
      </c>
      <c r="J242" s="63">
        <v>2</v>
      </c>
      <c r="K242" s="63"/>
      <c r="L242" s="64">
        <f t="shared" si="244"/>
        <v>7</v>
      </c>
      <c r="M242" s="64">
        <f t="shared" si="245"/>
        <v>7</v>
      </c>
      <c r="N242" s="64">
        <f t="shared" si="245"/>
        <v>5.3</v>
      </c>
      <c r="O242" s="64"/>
      <c r="P242" s="366"/>
      <c r="Q242" s="2"/>
      <c r="R242" s="2"/>
    </row>
    <row r="243" spans="1:18" ht="51.75" x14ac:dyDescent="0.25">
      <c r="A243" s="279"/>
      <c r="B243" s="241" t="s">
        <v>352</v>
      </c>
      <c r="C243" s="501"/>
      <c r="D243" s="190">
        <f>E243+G243</f>
        <v>282.7</v>
      </c>
      <c r="E243" s="137">
        <v>282.7</v>
      </c>
      <c r="F243" s="137">
        <v>171.1</v>
      </c>
      <c r="G243" s="179"/>
      <c r="H243" s="138">
        <f t="shared" si="195"/>
        <v>0</v>
      </c>
      <c r="I243" s="180"/>
      <c r="J243" s="138"/>
      <c r="K243" s="138"/>
      <c r="L243" s="147">
        <f>M243+O243</f>
        <v>282.7</v>
      </c>
      <c r="M243" s="139">
        <f>E243+I243</f>
        <v>282.7</v>
      </c>
      <c r="N243" s="139">
        <f t="shared" si="245"/>
        <v>171.1</v>
      </c>
      <c r="O243" s="139">
        <f t="shared" si="245"/>
        <v>0</v>
      </c>
      <c r="P243" s="366"/>
      <c r="R243" s="188"/>
    </row>
    <row r="244" spans="1:18" x14ac:dyDescent="0.25">
      <c r="A244" s="477" t="s">
        <v>122</v>
      </c>
      <c r="B244" s="82" t="s">
        <v>177</v>
      </c>
      <c r="C244" s="349"/>
      <c r="D244" s="21">
        <f t="shared" ref="D244:O244" si="246">D89+D96+D100+D105+D110+D114+D118+D123+D127+D132+D136+D141+D145+D149+D153+D157+D161+D170+D178+D182+D187+D191+D195+D199+D203+D207+D211+D215+D219+D221+D225+D229+D233+D239+D166+D174</f>
        <v>1603.8</v>
      </c>
      <c r="E244" s="21">
        <f t="shared" si="246"/>
        <v>873.8</v>
      </c>
      <c r="F244" s="21">
        <f t="shared" si="246"/>
        <v>512.69999999999993</v>
      </c>
      <c r="G244" s="21">
        <f t="shared" si="246"/>
        <v>730</v>
      </c>
      <c r="H244" s="21">
        <f t="shared" si="246"/>
        <v>75.399999999999991</v>
      </c>
      <c r="I244" s="21">
        <f t="shared" si="246"/>
        <v>-1.2000000000000002</v>
      </c>
      <c r="J244" s="21">
        <f t="shared" si="246"/>
        <v>-0.90000000000000036</v>
      </c>
      <c r="K244" s="21">
        <f t="shared" si="246"/>
        <v>76.599999999999994</v>
      </c>
      <c r="L244" s="21">
        <f t="shared" si="246"/>
        <v>1679.2000000000003</v>
      </c>
      <c r="M244" s="21">
        <f t="shared" si="246"/>
        <v>872.59999999999991</v>
      </c>
      <c r="N244" s="21">
        <f t="shared" si="246"/>
        <v>511.79999999999995</v>
      </c>
      <c r="O244" s="21">
        <f t="shared" si="246"/>
        <v>806.6</v>
      </c>
      <c r="P244" s="367"/>
    </row>
    <row r="245" spans="1:18" hidden="1" x14ac:dyDescent="0.25">
      <c r="A245" s="32"/>
      <c r="B245" s="620" t="s">
        <v>181</v>
      </c>
      <c r="C245" s="620"/>
      <c r="D245" s="620"/>
      <c r="E245" s="620"/>
      <c r="F245" s="620"/>
      <c r="G245" s="620"/>
      <c r="H245" s="620"/>
      <c r="I245" s="620"/>
      <c r="J245" s="620"/>
      <c r="K245" s="620"/>
      <c r="L245" s="620"/>
      <c r="M245" s="620"/>
      <c r="N245" s="620"/>
      <c r="O245" s="620"/>
      <c r="P245" s="350"/>
      <c r="Q245" s="174"/>
      <c r="R245" s="89"/>
    </row>
    <row r="246" spans="1:18" hidden="1" x14ac:dyDescent="0.25">
      <c r="A246" s="376"/>
      <c r="B246" s="29" t="s">
        <v>20</v>
      </c>
      <c r="C246" s="333"/>
      <c r="D246" s="137">
        <f>E246+G246</f>
        <v>0</v>
      </c>
      <c r="E246" s="137">
        <f>E248+E249</f>
        <v>0</v>
      </c>
      <c r="F246" s="137">
        <f t="shared" ref="F246:G246" si="247">F248+F249</f>
        <v>0</v>
      </c>
      <c r="G246" s="137">
        <f t="shared" si="247"/>
        <v>0</v>
      </c>
      <c r="H246" s="138">
        <f>I246+K246</f>
        <v>0</v>
      </c>
      <c r="I246" s="138">
        <f>I248+I249</f>
        <v>0</v>
      </c>
      <c r="J246" s="138">
        <f t="shared" ref="J246:K246" si="248">J248+J249</f>
        <v>0</v>
      </c>
      <c r="K246" s="138">
        <f t="shared" si="248"/>
        <v>0</v>
      </c>
      <c r="L246" s="139">
        <f>M246+O246</f>
        <v>0</v>
      </c>
      <c r="M246" s="139">
        <f>E246+I246</f>
        <v>0</v>
      </c>
      <c r="N246" s="139">
        <f>F246+J246</f>
        <v>0</v>
      </c>
      <c r="O246" s="139">
        <f>G246+K246</f>
        <v>0</v>
      </c>
      <c r="P246" s="366"/>
      <c r="Q246" s="174"/>
      <c r="R246" s="89"/>
    </row>
    <row r="247" spans="1:18" hidden="1" x14ac:dyDescent="0.25">
      <c r="A247" s="207"/>
      <c r="B247" s="332" t="s">
        <v>194</v>
      </c>
      <c r="C247" s="334"/>
      <c r="D247" s="145"/>
      <c r="E247" s="145"/>
      <c r="F247" s="145"/>
      <c r="G247" s="145"/>
      <c r="H247" s="146"/>
      <c r="I247" s="146"/>
      <c r="J247" s="146"/>
      <c r="K247" s="146"/>
      <c r="L247" s="147"/>
      <c r="M247" s="147"/>
      <c r="N247" s="147"/>
      <c r="O247" s="147"/>
      <c r="P247" s="366"/>
      <c r="Q247" s="174"/>
      <c r="R247" s="89"/>
    </row>
    <row r="248" spans="1:18" ht="26.25" hidden="1" x14ac:dyDescent="0.25">
      <c r="A248" s="207"/>
      <c r="B248" s="481" t="s">
        <v>442</v>
      </c>
      <c r="C248" s="346" t="s">
        <v>25</v>
      </c>
      <c r="D248" s="62"/>
      <c r="E248" s="62"/>
      <c r="F248" s="62"/>
      <c r="G248" s="62"/>
      <c r="H248" s="138">
        <f>I248+K248</f>
        <v>0</v>
      </c>
      <c r="I248" s="63"/>
      <c r="J248" s="63"/>
      <c r="K248" s="63"/>
      <c r="L248" s="139">
        <f>M248+O248</f>
        <v>0</v>
      </c>
      <c r="M248" s="139">
        <f t="shared" ref="M248:O249" si="249">E248+I248</f>
        <v>0</v>
      </c>
      <c r="N248" s="139">
        <f t="shared" si="249"/>
        <v>0</v>
      </c>
      <c r="O248" s="139">
        <f t="shared" si="249"/>
        <v>0</v>
      </c>
      <c r="P248" s="366"/>
      <c r="Q248" s="174"/>
      <c r="R248" s="89"/>
    </row>
    <row r="249" spans="1:18" ht="39" hidden="1" x14ac:dyDescent="0.25">
      <c r="A249" s="279"/>
      <c r="B249" s="338" t="s">
        <v>443</v>
      </c>
      <c r="C249" s="346" t="s">
        <v>25</v>
      </c>
      <c r="D249" s="62"/>
      <c r="E249" s="62"/>
      <c r="F249" s="62"/>
      <c r="G249" s="62"/>
      <c r="H249" s="63">
        <f>I249+K249</f>
        <v>0</v>
      </c>
      <c r="I249" s="63"/>
      <c r="J249" s="63"/>
      <c r="K249" s="63"/>
      <c r="L249" s="64">
        <f>M249+O249</f>
        <v>0</v>
      </c>
      <c r="M249" s="64">
        <f t="shared" si="249"/>
        <v>0</v>
      </c>
      <c r="N249" s="64">
        <f t="shared" si="249"/>
        <v>0</v>
      </c>
      <c r="O249" s="64">
        <f t="shared" si="249"/>
        <v>0</v>
      </c>
      <c r="P249" s="366"/>
      <c r="Q249" s="174"/>
      <c r="R249" s="89"/>
    </row>
    <row r="250" spans="1:18" hidden="1" x14ac:dyDescent="0.25">
      <c r="A250" s="210"/>
      <c r="B250" s="82" t="s">
        <v>178</v>
      </c>
      <c r="C250" s="349"/>
      <c r="D250" s="81">
        <f>D246</f>
        <v>0</v>
      </c>
      <c r="E250" s="81">
        <f t="shared" ref="E250:O250" si="250">E246</f>
        <v>0</v>
      </c>
      <c r="F250" s="81">
        <f t="shared" si="250"/>
        <v>0</v>
      </c>
      <c r="G250" s="81">
        <f t="shared" si="250"/>
        <v>0</v>
      </c>
      <c r="H250" s="189">
        <f t="shared" si="250"/>
        <v>0</v>
      </c>
      <c r="I250" s="189">
        <f t="shared" si="250"/>
        <v>0</v>
      </c>
      <c r="J250" s="189">
        <f t="shared" si="250"/>
        <v>0</v>
      </c>
      <c r="K250" s="189">
        <f t="shared" si="250"/>
        <v>0</v>
      </c>
      <c r="L250" s="82">
        <f t="shared" si="250"/>
        <v>0</v>
      </c>
      <c r="M250" s="82">
        <f t="shared" si="250"/>
        <v>0</v>
      </c>
      <c r="N250" s="82">
        <f t="shared" si="250"/>
        <v>0</v>
      </c>
      <c r="O250" s="82">
        <f t="shared" si="250"/>
        <v>0</v>
      </c>
      <c r="P250" s="367"/>
      <c r="Q250" s="174"/>
      <c r="R250" s="188"/>
    </row>
    <row r="251" spans="1:18" x14ac:dyDescent="0.25">
      <c r="A251" s="32"/>
      <c r="B251" s="620" t="s">
        <v>66</v>
      </c>
      <c r="C251" s="620"/>
      <c r="D251" s="620"/>
      <c r="E251" s="620"/>
      <c r="F251" s="620"/>
      <c r="G251" s="620"/>
      <c r="H251" s="620"/>
      <c r="I251" s="620"/>
      <c r="J251" s="620"/>
      <c r="K251" s="620"/>
      <c r="L251" s="620"/>
      <c r="M251" s="620"/>
      <c r="N251" s="620"/>
      <c r="O251" s="620"/>
      <c r="P251" s="350"/>
    </row>
    <row r="252" spans="1:18" x14ac:dyDescent="0.25">
      <c r="A252" s="32" t="s">
        <v>123</v>
      </c>
      <c r="B252" s="35" t="s">
        <v>20</v>
      </c>
      <c r="C252" s="511" t="s">
        <v>30</v>
      </c>
      <c r="D252" s="190">
        <f t="shared" ref="D252" si="251">E252+G252</f>
        <v>1971</v>
      </c>
      <c r="E252" s="193"/>
      <c r="F252" s="137"/>
      <c r="G252" s="193">
        <v>1971</v>
      </c>
      <c r="H252" s="138">
        <f t="shared" ref="H252" si="252">I252+K252</f>
        <v>0</v>
      </c>
      <c r="I252" s="138"/>
      <c r="J252" s="138"/>
      <c r="K252" s="138"/>
      <c r="L252" s="139">
        <f t="shared" ref="L252:L306" si="253">M252+O252</f>
        <v>1971</v>
      </c>
      <c r="M252" s="139">
        <f t="shared" ref="M252:O266" si="254">E252+I252</f>
        <v>0</v>
      </c>
      <c r="N252" s="139">
        <f t="shared" si="254"/>
        <v>0</v>
      </c>
      <c r="O252" s="139">
        <f t="shared" si="254"/>
        <v>1971</v>
      </c>
      <c r="P252" s="366"/>
    </row>
    <row r="253" spans="1:18" ht="26.25" x14ac:dyDescent="0.25">
      <c r="A253" s="210"/>
      <c r="B253" s="241" t="s">
        <v>317</v>
      </c>
      <c r="C253" s="505"/>
      <c r="D253" s="326"/>
      <c r="E253" s="244"/>
      <c r="F253" s="145"/>
      <c r="G253" s="244"/>
      <c r="H253" s="141"/>
      <c r="I253" s="141"/>
      <c r="J253" s="141"/>
      <c r="K253" s="141"/>
      <c r="L253" s="147">
        <f t="shared" si="253"/>
        <v>0</v>
      </c>
      <c r="M253" s="142">
        <f t="shared" si="254"/>
        <v>0</v>
      </c>
      <c r="N253" s="142">
        <f t="shared" si="254"/>
        <v>0</v>
      </c>
      <c r="O253" s="142">
        <f t="shared" si="254"/>
        <v>0</v>
      </c>
      <c r="P253" s="366"/>
    </row>
    <row r="254" spans="1:18" x14ac:dyDescent="0.25">
      <c r="A254" s="32" t="s">
        <v>124</v>
      </c>
      <c r="B254" s="35" t="s">
        <v>7</v>
      </c>
      <c r="C254" s="506" t="s">
        <v>30</v>
      </c>
      <c r="D254" s="137">
        <f t="shared" ref="D254:D306" si="255">E254+G254</f>
        <v>0.3</v>
      </c>
      <c r="E254" s="193">
        <v>0.3</v>
      </c>
      <c r="F254" s="137">
        <v>0.2</v>
      </c>
      <c r="G254" s="193"/>
      <c r="H254" s="138">
        <f t="shared" ref="H254:H307" si="256">I254+K254</f>
        <v>0</v>
      </c>
      <c r="I254" s="194"/>
      <c r="J254" s="138"/>
      <c r="K254" s="194">
        <f t="shared" ref="K254" si="257">K256+K257</f>
        <v>0</v>
      </c>
      <c r="L254" s="139">
        <f t="shared" si="253"/>
        <v>0.3</v>
      </c>
      <c r="M254" s="195">
        <f t="shared" si="254"/>
        <v>0.3</v>
      </c>
      <c r="N254" s="139">
        <f t="shared" si="254"/>
        <v>0.2</v>
      </c>
      <c r="O254" s="186">
        <f t="shared" si="254"/>
        <v>0</v>
      </c>
      <c r="P254" s="366"/>
      <c r="Q254" s="174"/>
      <c r="R254" s="89"/>
    </row>
    <row r="255" spans="1:18" hidden="1" x14ac:dyDescent="0.25">
      <c r="A255" s="40"/>
      <c r="B255" s="129" t="s">
        <v>194</v>
      </c>
      <c r="C255" s="499"/>
      <c r="D255" s="145"/>
      <c r="E255" s="244"/>
      <c r="F255" s="145"/>
      <c r="G255" s="244"/>
      <c r="H255" s="146"/>
      <c r="I255" s="245"/>
      <c r="J255" s="146"/>
      <c r="K255" s="245"/>
      <c r="L255" s="147"/>
      <c r="M255" s="246"/>
      <c r="N255" s="147"/>
      <c r="O255" s="248"/>
      <c r="P255" s="366"/>
      <c r="Q255" s="174"/>
      <c r="R255" s="89"/>
    </row>
    <row r="256" spans="1:18" ht="26.25" x14ac:dyDescent="0.25">
      <c r="A256" s="40"/>
      <c r="B256" s="132" t="s">
        <v>527</v>
      </c>
      <c r="C256" s="507"/>
      <c r="D256" s="140">
        <f t="shared" si="255"/>
        <v>0</v>
      </c>
      <c r="E256" s="295"/>
      <c r="F256" s="140"/>
      <c r="G256" s="295"/>
      <c r="H256" s="141">
        <f t="shared" si="256"/>
        <v>0</v>
      </c>
      <c r="I256" s="274"/>
      <c r="J256" s="141"/>
      <c r="K256" s="274"/>
      <c r="L256" s="142">
        <f t="shared" si="253"/>
        <v>0</v>
      </c>
      <c r="M256" s="275">
        <f t="shared" si="254"/>
        <v>0</v>
      </c>
      <c r="N256" s="142">
        <f t="shared" si="254"/>
        <v>0</v>
      </c>
      <c r="O256" s="187">
        <f t="shared" si="254"/>
        <v>0</v>
      </c>
      <c r="P256" s="366"/>
      <c r="Q256" s="174"/>
      <c r="R256" s="89"/>
    </row>
    <row r="257" spans="1:18" s="37" customFormat="1" ht="25.5" hidden="1" x14ac:dyDescent="0.25">
      <c r="A257" s="210"/>
      <c r="B257" s="297" t="s">
        <v>388</v>
      </c>
      <c r="C257" s="502"/>
      <c r="D257" s="145">
        <f t="shared" si="255"/>
        <v>0</v>
      </c>
      <c r="E257" s="244"/>
      <c r="F257" s="145"/>
      <c r="G257" s="244"/>
      <c r="H257" s="146">
        <f t="shared" si="256"/>
        <v>0</v>
      </c>
      <c r="I257" s="245"/>
      <c r="J257" s="146"/>
      <c r="K257" s="245"/>
      <c r="L257" s="147">
        <f t="shared" si="253"/>
        <v>0</v>
      </c>
      <c r="M257" s="246">
        <f t="shared" si="254"/>
        <v>0</v>
      </c>
      <c r="N257" s="147">
        <f t="shared" si="254"/>
        <v>0</v>
      </c>
      <c r="O257" s="248">
        <f t="shared" si="254"/>
        <v>0</v>
      </c>
      <c r="P257" s="366"/>
      <c r="Q257" s="183"/>
      <c r="R257" s="184"/>
    </row>
    <row r="258" spans="1:18" ht="17.25" customHeight="1" x14ac:dyDescent="0.25">
      <c r="A258" s="32" t="s">
        <v>125</v>
      </c>
      <c r="B258" s="35" t="s">
        <v>10</v>
      </c>
      <c r="C258" s="503" t="s">
        <v>30</v>
      </c>
      <c r="D258" s="193">
        <f t="shared" si="255"/>
        <v>0.1</v>
      </c>
      <c r="E258" s="137">
        <v>0.1</v>
      </c>
      <c r="F258" s="193">
        <v>0.1</v>
      </c>
      <c r="G258" s="137">
        <f>G260+G261</f>
        <v>0</v>
      </c>
      <c r="H258" s="194">
        <f t="shared" si="256"/>
        <v>0</v>
      </c>
      <c r="I258" s="138"/>
      <c r="J258" s="194"/>
      <c r="K258" s="138">
        <f>K260+K261</f>
        <v>0</v>
      </c>
      <c r="L258" s="195">
        <f t="shared" si="253"/>
        <v>0.1</v>
      </c>
      <c r="M258" s="139">
        <f t="shared" si="254"/>
        <v>0.1</v>
      </c>
      <c r="N258" s="195">
        <f t="shared" si="254"/>
        <v>0.1</v>
      </c>
      <c r="O258" s="139">
        <f t="shared" si="254"/>
        <v>0</v>
      </c>
      <c r="P258" s="366"/>
      <c r="Q258" s="174"/>
      <c r="R258" s="89"/>
    </row>
    <row r="259" spans="1:18" ht="17.25" hidden="1" customHeight="1" x14ac:dyDescent="0.25">
      <c r="A259" s="40"/>
      <c r="B259" s="129" t="s">
        <v>194</v>
      </c>
      <c r="C259" s="500"/>
      <c r="D259" s="244"/>
      <c r="E259" s="145"/>
      <c r="F259" s="244"/>
      <c r="G259" s="145"/>
      <c r="H259" s="245"/>
      <c r="I259" s="146"/>
      <c r="J259" s="245"/>
      <c r="K259" s="146"/>
      <c r="L259" s="246"/>
      <c r="M259" s="147"/>
      <c r="N259" s="246"/>
      <c r="O259" s="147"/>
      <c r="P259" s="366"/>
      <c r="Q259" s="174"/>
      <c r="R259" s="89"/>
    </row>
    <row r="260" spans="1:18" ht="26.25" x14ac:dyDescent="0.25">
      <c r="A260" s="40"/>
      <c r="B260" s="132" t="s">
        <v>527</v>
      </c>
      <c r="C260" s="505"/>
      <c r="D260" s="452">
        <f>E260+G260</f>
        <v>0</v>
      </c>
      <c r="E260" s="140"/>
      <c r="F260" s="295"/>
      <c r="G260" s="140"/>
      <c r="H260" s="274">
        <f t="shared" si="256"/>
        <v>0</v>
      </c>
      <c r="I260" s="141"/>
      <c r="J260" s="274"/>
      <c r="K260" s="141"/>
      <c r="L260" s="275">
        <f t="shared" si="253"/>
        <v>0</v>
      </c>
      <c r="M260" s="142">
        <f t="shared" si="254"/>
        <v>0</v>
      </c>
      <c r="N260" s="275">
        <f t="shared" si="254"/>
        <v>0</v>
      </c>
      <c r="O260" s="142">
        <f t="shared" si="254"/>
        <v>0</v>
      </c>
      <c r="P260" s="366"/>
      <c r="Q260" s="174"/>
      <c r="R260" s="89"/>
    </row>
    <row r="261" spans="1:18" s="37" customFormat="1" ht="25.5" hidden="1" x14ac:dyDescent="0.25">
      <c r="A261" s="210"/>
      <c r="B261" s="480" t="s">
        <v>388</v>
      </c>
      <c r="C261" s="508" t="s">
        <v>30</v>
      </c>
      <c r="D261" s="145">
        <f t="shared" si="255"/>
        <v>0</v>
      </c>
      <c r="E261" s="326"/>
      <c r="F261" s="145"/>
      <c r="G261" s="242"/>
      <c r="H261" s="146">
        <f t="shared" si="256"/>
        <v>0</v>
      </c>
      <c r="I261" s="243"/>
      <c r="J261" s="146"/>
      <c r="K261" s="146"/>
      <c r="L261" s="147">
        <f t="shared" si="253"/>
        <v>0</v>
      </c>
      <c r="M261" s="147">
        <f t="shared" si="254"/>
        <v>0</v>
      </c>
      <c r="N261" s="147">
        <f t="shared" si="254"/>
        <v>0</v>
      </c>
      <c r="O261" s="147">
        <f t="shared" si="254"/>
        <v>0</v>
      </c>
      <c r="P261" s="366"/>
      <c r="Q261" s="183"/>
      <c r="R261" s="184"/>
    </row>
    <row r="262" spans="1:18" x14ac:dyDescent="0.25">
      <c r="A262" s="32" t="s">
        <v>126</v>
      </c>
      <c r="B262" s="35" t="s">
        <v>11</v>
      </c>
      <c r="C262" s="498" t="s">
        <v>30</v>
      </c>
      <c r="D262" s="137">
        <f t="shared" si="255"/>
        <v>1.7</v>
      </c>
      <c r="E262" s="193">
        <v>1.7</v>
      </c>
      <c r="F262" s="137">
        <v>1.3</v>
      </c>
      <c r="G262" s="193">
        <f>G264+G265</f>
        <v>0</v>
      </c>
      <c r="H262" s="138">
        <f t="shared" si="256"/>
        <v>0</v>
      </c>
      <c r="I262" s="194"/>
      <c r="J262" s="138"/>
      <c r="K262" s="194">
        <f>K264+K265</f>
        <v>0</v>
      </c>
      <c r="L262" s="139">
        <f t="shared" si="253"/>
        <v>1.7</v>
      </c>
      <c r="M262" s="195">
        <f t="shared" si="254"/>
        <v>1.7</v>
      </c>
      <c r="N262" s="139">
        <f t="shared" si="254"/>
        <v>1.3</v>
      </c>
      <c r="O262" s="186">
        <f t="shared" si="254"/>
        <v>0</v>
      </c>
      <c r="P262" s="366"/>
      <c r="Q262" s="174"/>
      <c r="R262" s="89"/>
    </row>
    <row r="263" spans="1:18" hidden="1" x14ac:dyDescent="0.25">
      <c r="A263" s="40"/>
      <c r="B263" s="129" t="s">
        <v>194</v>
      </c>
      <c r="C263" s="499"/>
      <c r="D263" s="145"/>
      <c r="E263" s="244"/>
      <c r="F263" s="145"/>
      <c r="G263" s="244"/>
      <c r="H263" s="146"/>
      <c r="I263" s="245"/>
      <c r="J263" s="146"/>
      <c r="K263" s="245"/>
      <c r="L263" s="147"/>
      <c r="M263" s="246"/>
      <c r="N263" s="147"/>
      <c r="O263" s="248"/>
      <c r="P263" s="366"/>
      <c r="Q263" s="174"/>
      <c r="R263" s="89"/>
    </row>
    <row r="264" spans="1:18" ht="26.25" x14ac:dyDescent="0.25">
      <c r="A264" s="40"/>
      <c r="B264" s="132" t="s">
        <v>527</v>
      </c>
      <c r="C264" s="507"/>
      <c r="D264" s="293">
        <f>E264+G264</f>
        <v>0</v>
      </c>
      <c r="E264" s="295"/>
      <c r="F264" s="140"/>
      <c r="G264" s="295"/>
      <c r="H264" s="141">
        <f t="shared" si="256"/>
        <v>0</v>
      </c>
      <c r="I264" s="274"/>
      <c r="J264" s="141"/>
      <c r="K264" s="274"/>
      <c r="L264" s="142">
        <f t="shared" si="253"/>
        <v>0</v>
      </c>
      <c r="M264" s="275">
        <f t="shared" si="254"/>
        <v>0</v>
      </c>
      <c r="N264" s="142">
        <f t="shared" si="254"/>
        <v>0</v>
      </c>
      <c r="O264" s="187">
        <f t="shared" si="254"/>
        <v>0</v>
      </c>
      <c r="P264" s="366"/>
      <c r="Q264" s="174"/>
      <c r="R264" s="89"/>
    </row>
    <row r="265" spans="1:18" s="37" customFormat="1" ht="25.5" hidden="1" x14ac:dyDescent="0.25">
      <c r="A265" s="210"/>
      <c r="B265" s="480" t="s">
        <v>388</v>
      </c>
      <c r="C265" s="508" t="s">
        <v>30</v>
      </c>
      <c r="D265" s="145">
        <f t="shared" si="255"/>
        <v>0</v>
      </c>
      <c r="E265" s="326"/>
      <c r="F265" s="145"/>
      <c r="G265" s="242"/>
      <c r="H265" s="146">
        <f t="shared" si="256"/>
        <v>0</v>
      </c>
      <c r="I265" s="243"/>
      <c r="J265" s="146"/>
      <c r="K265" s="146"/>
      <c r="L265" s="147">
        <f t="shared" si="253"/>
        <v>0</v>
      </c>
      <c r="M265" s="147">
        <f t="shared" si="254"/>
        <v>0</v>
      </c>
      <c r="N265" s="147">
        <f t="shared" si="254"/>
        <v>0</v>
      </c>
      <c r="O265" s="147">
        <f t="shared" si="254"/>
        <v>0</v>
      </c>
      <c r="P265" s="366"/>
      <c r="Q265" s="183"/>
      <c r="R265" s="184"/>
    </row>
    <row r="266" spans="1:18" x14ac:dyDescent="0.25">
      <c r="A266" s="32" t="s">
        <v>127</v>
      </c>
      <c r="B266" s="35" t="s">
        <v>15</v>
      </c>
      <c r="C266" s="506" t="s">
        <v>30</v>
      </c>
      <c r="D266" s="137">
        <f t="shared" si="255"/>
        <v>0.3</v>
      </c>
      <c r="E266" s="193">
        <v>0.3</v>
      </c>
      <c r="F266" s="137">
        <v>0.2</v>
      </c>
      <c r="G266" s="193"/>
      <c r="H266" s="138">
        <f t="shared" si="256"/>
        <v>0</v>
      </c>
      <c r="I266" s="194"/>
      <c r="J266" s="138"/>
      <c r="K266" s="194">
        <f>K268+K269</f>
        <v>0</v>
      </c>
      <c r="L266" s="139">
        <f t="shared" si="253"/>
        <v>0.3</v>
      </c>
      <c r="M266" s="139">
        <f t="shared" si="254"/>
        <v>0.3</v>
      </c>
      <c r="N266" s="195">
        <f t="shared" si="254"/>
        <v>0.2</v>
      </c>
      <c r="O266" s="139">
        <f t="shared" si="254"/>
        <v>0</v>
      </c>
      <c r="P266" s="366"/>
      <c r="Q266" s="174"/>
      <c r="R266" s="89"/>
    </row>
    <row r="267" spans="1:18" hidden="1" x14ac:dyDescent="0.25">
      <c r="A267" s="40"/>
      <c r="B267" s="129" t="s">
        <v>194</v>
      </c>
      <c r="C267" s="499"/>
      <c r="D267" s="145"/>
      <c r="E267" s="244"/>
      <c r="F267" s="145"/>
      <c r="G267" s="244"/>
      <c r="H267" s="146"/>
      <c r="I267" s="245"/>
      <c r="J267" s="146"/>
      <c r="K267" s="245"/>
      <c r="L267" s="147"/>
      <c r="M267" s="147"/>
      <c r="N267" s="246"/>
      <c r="O267" s="147"/>
      <c r="P267" s="366"/>
      <c r="Q267" s="174"/>
      <c r="R267" s="89"/>
    </row>
    <row r="268" spans="1:18" ht="26.25" x14ac:dyDescent="0.25">
      <c r="A268" s="40"/>
      <c r="B268" s="132" t="s">
        <v>527</v>
      </c>
      <c r="C268" s="507"/>
      <c r="D268" s="140">
        <f t="shared" si="255"/>
        <v>0</v>
      </c>
      <c r="E268" s="295"/>
      <c r="F268" s="140"/>
      <c r="G268" s="295"/>
      <c r="H268" s="141">
        <f t="shared" si="256"/>
        <v>0</v>
      </c>
      <c r="I268" s="274"/>
      <c r="J268" s="141"/>
      <c r="K268" s="274"/>
      <c r="L268" s="142">
        <f t="shared" si="253"/>
        <v>0</v>
      </c>
      <c r="M268" s="142">
        <f t="shared" ref="M268:O320" si="258">E268+I268</f>
        <v>0</v>
      </c>
      <c r="N268" s="275">
        <f t="shared" si="258"/>
        <v>0</v>
      </c>
      <c r="O268" s="142">
        <f t="shared" si="258"/>
        <v>0</v>
      </c>
      <c r="P268" s="366"/>
      <c r="Q268" s="174"/>
      <c r="R268" s="89"/>
    </row>
    <row r="269" spans="1:18" s="37" customFormat="1" ht="25.5" hidden="1" x14ac:dyDescent="0.25">
      <c r="A269" s="210"/>
      <c r="B269" s="297" t="s">
        <v>388</v>
      </c>
      <c r="C269" s="502"/>
      <c r="D269" s="145">
        <f t="shared" si="255"/>
        <v>0</v>
      </c>
      <c r="E269" s="244"/>
      <c r="F269" s="145"/>
      <c r="G269" s="244"/>
      <c r="H269" s="146">
        <f t="shared" si="256"/>
        <v>0</v>
      </c>
      <c r="I269" s="245"/>
      <c r="J269" s="146"/>
      <c r="K269" s="245"/>
      <c r="L269" s="246">
        <f t="shared" si="253"/>
        <v>0</v>
      </c>
      <c r="M269" s="147">
        <f t="shared" si="258"/>
        <v>0</v>
      </c>
      <c r="N269" s="246">
        <f t="shared" si="258"/>
        <v>0</v>
      </c>
      <c r="O269" s="147">
        <f t="shared" si="258"/>
        <v>0</v>
      </c>
      <c r="P269" s="366"/>
      <c r="Q269" s="183"/>
      <c r="R269" s="184"/>
    </row>
    <row r="270" spans="1:18" x14ac:dyDescent="0.25">
      <c r="A270" s="32" t="s">
        <v>128</v>
      </c>
      <c r="B270" s="35" t="s">
        <v>27</v>
      </c>
      <c r="C270" s="498" t="s">
        <v>30</v>
      </c>
      <c r="D270" s="137">
        <f t="shared" si="255"/>
        <v>2.5</v>
      </c>
      <c r="E270" s="193">
        <v>2.5</v>
      </c>
      <c r="F270" s="137">
        <v>1.9</v>
      </c>
      <c r="G270" s="193">
        <f>G272+G273</f>
        <v>0</v>
      </c>
      <c r="H270" s="138">
        <f t="shared" si="256"/>
        <v>0</v>
      </c>
      <c r="I270" s="194"/>
      <c r="J270" s="138"/>
      <c r="K270" s="194">
        <f>K272+K273</f>
        <v>0</v>
      </c>
      <c r="L270" s="139">
        <f t="shared" si="253"/>
        <v>2.5</v>
      </c>
      <c r="M270" s="195">
        <f t="shared" si="258"/>
        <v>2.5</v>
      </c>
      <c r="N270" s="139">
        <f t="shared" si="258"/>
        <v>1.9</v>
      </c>
      <c r="O270" s="186">
        <f t="shared" si="258"/>
        <v>0</v>
      </c>
      <c r="P270" s="366"/>
      <c r="Q270" s="174"/>
      <c r="R270" s="89"/>
    </row>
    <row r="271" spans="1:18" hidden="1" x14ac:dyDescent="0.25">
      <c r="A271" s="40"/>
      <c r="B271" s="129" t="s">
        <v>194</v>
      </c>
      <c r="C271" s="499"/>
      <c r="D271" s="145"/>
      <c r="E271" s="244"/>
      <c r="F271" s="145"/>
      <c r="G271" s="244"/>
      <c r="H271" s="146"/>
      <c r="I271" s="245"/>
      <c r="J271" s="146"/>
      <c r="K271" s="245"/>
      <c r="L271" s="147"/>
      <c r="M271" s="246"/>
      <c r="N271" s="147"/>
      <c r="O271" s="248"/>
      <c r="P271" s="366"/>
      <c r="Q271" s="174"/>
      <c r="R271" s="89"/>
    </row>
    <row r="272" spans="1:18" ht="26.25" x14ac:dyDescent="0.25">
      <c r="A272" s="40"/>
      <c r="B272" s="132" t="s">
        <v>527</v>
      </c>
      <c r="C272" s="507"/>
      <c r="D272" s="293">
        <f>E272+G272</f>
        <v>0</v>
      </c>
      <c r="E272" s="295"/>
      <c r="F272" s="140"/>
      <c r="G272" s="295"/>
      <c r="H272" s="141">
        <f t="shared" si="256"/>
        <v>0</v>
      </c>
      <c r="I272" s="274"/>
      <c r="J272" s="141"/>
      <c r="K272" s="274"/>
      <c r="L272" s="142">
        <f t="shared" si="253"/>
        <v>0</v>
      </c>
      <c r="M272" s="275">
        <f t="shared" si="258"/>
        <v>0</v>
      </c>
      <c r="N272" s="142">
        <f t="shared" si="258"/>
        <v>0</v>
      </c>
      <c r="O272" s="187">
        <f t="shared" si="258"/>
        <v>0</v>
      </c>
      <c r="P272" s="366"/>
      <c r="Q272" s="174"/>
      <c r="R272" s="89"/>
    </row>
    <row r="273" spans="1:18" s="37" customFormat="1" ht="25.5" hidden="1" x14ac:dyDescent="0.25">
      <c r="A273" s="210"/>
      <c r="B273" s="480" t="s">
        <v>388</v>
      </c>
      <c r="C273" s="508" t="s">
        <v>30</v>
      </c>
      <c r="D273" s="145">
        <f t="shared" si="255"/>
        <v>0</v>
      </c>
      <c r="E273" s="326"/>
      <c r="F273" s="145"/>
      <c r="G273" s="242"/>
      <c r="H273" s="146">
        <f t="shared" si="256"/>
        <v>0</v>
      </c>
      <c r="I273" s="243"/>
      <c r="J273" s="146"/>
      <c r="K273" s="146"/>
      <c r="L273" s="147">
        <f t="shared" si="253"/>
        <v>0</v>
      </c>
      <c r="M273" s="147">
        <f t="shared" si="258"/>
        <v>0</v>
      </c>
      <c r="N273" s="147">
        <f t="shared" si="258"/>
        <v>0</v>
      </c>
      <c r="O273" s="147">
        <f t="shared" si="258"/>
        <v>0</v>
      </c>
      <c r="P273" s="366"/>
      <c r="Q273" s="183"/>
      <c r="R273" s="184"/>
    </row>
    <row r="274" spans="1:18" x14ac:dyDescent="0.25">
      <c r="A274" s="32" t="s">
        <v>129</v>
      </c>
      <c r="B274" s="35" t="s">
        <v>57</v>
      </c>
      <c r="C274" s="503" t="s">
        <v>30</v>
      </c>
      <c r="D274" s="137">
        <f t="shared" si="255"/>
        <v>1.7</v>
      </c>
      <c r="E274" s="244">
        <v>1.7</v>
      </c>
      <c r="F274" s="137">
        <v>1.3</v>
      </c>
      <c r="G274" s="244">
        <f>G276+G277</f>
        <v>0</v>
      </c>
      <c r="H274" s="138">
        <f t="shared" si="256"/>
        <v>0</v>
      </c>
      <c r="I274" s="138"/>
      <c r="J274" s="245"/>
      <c r="K274" s="138">
        <f>K276+K277</f>
        <v>0</v>
      </c>
      <c r="L274" s="246">
        <f t="shared" si="253"/>
        <v>1.7</v>
      </c>
      <c r="M274" s="139">
        <f t="shared" si="258"/>
        <v>1.7</v>
      </c>
      <c r="N274" s="246">
        <f t="shared" si="258"/>
        <v>1.3</v>
      </c>
      <c r="O274" s="139">
        <f t="shared" si="258"/>
        <v>0</v>
      </c>
      <c r="P274" s="366"/>
      <c r="Q274" s="174"/>
      <c r="R274" s="89"/>
    </row>
    <row r="275" spans="1:18" hidden="1" x14ac:dyDescent="0.25">
      <c r="A275" s="40"/>
      <c r="B275" s="129" t="s">
        <v>194</v>
      </c>
      <c r="C275" s="500"/>
      <c r="D275" s="145"/>
      <c r="E275" s="244"/>
      <c r="F275" s="145"/>
      <c r="G275" s="244"/>
      <c r="H275" s="146"/>
      <c r="I275" s="146"/>
      <c r="J275" s="245"/>
      <c r="K275" s="146"/>
      <c r="L275" s="246"/>
      <c r="M275" s="147"/>
      <c r="N275" s="246"/>
      <c r="O275" s="147"/>
      <c r="P275" s="366"/>
      <c r="Q275" s="174"/>
      <c r="R275" s="89"/>
    </row>
    <row r="276" spans="1:18" ht="26.25" x14ac:dyDescent="0.25">
      <c r="A276" s="40"/>
      <c r="B276" s="132" t="s">
        <v>527</v>
      </c>
      <c r="C276" s="505"/>
      <c r="D276" s="293">
        <f>E276+G276</f>
        <v>0</v>
      </c>
      <c r="E276" s="244"/>
      <c r="F276" s="140"/>
      <c r="G276" s="244"/>
      <c r="H276" s="141">
        <f t="shared" si="256"/>
        <v>0</v>
      </c>
      <c r="I276" s="141"/>
      <c r="J276" s="245"/>
      <c r="K276" s="141"/>
      <c r="L276" s="246">
        <f t="shared" si="253"/>
        <v>0</v>
      </c>
      <c r="M276" s="142">
        <f t="shared" si="258"/>
        <v>0</v>
      </c>
      <c r="N276" s="246">
        <f t="shared" si="258"/>
        <v>0</v>
      </c>
      <c r="O276" s="142">
        <f t="shared" si="258"/>
        <v>0</v>
      </c>
      <c r="P276" s="366"/>
      <c r="Q276" s="174"/>
      <c r="R276" s="89"/>
    </row>
    <row r="277" spans="1:18" s="37" customFormat="1" ht="25.5" hidden="1" x14ac:dyDescent="0.25">
      <c r="A277" s="210"/>
      <c r="B277" s="480" t="s">
        <v>388</v>
      </c>
      <c r="C277" s="508" t="s">
        <v>30</v>
      </c>
      <c r="D277" s="145">
        <f t="shared" si="255"/>
        <v>0</v>
      </c>
      <c r="E277" s="326"/>
      <c r="F277" s="145"/>
      <c r="G277" s="242"/>
      <c r="H277" s="146">
        <f t="shared" si="256"/>
        <v>0</v>
      </c>
      <c r="I277" s="243"/>
      <c r="J277" s="146"/>
      <c r="K277" s="146"/>
      <c r="L277" s="147">
        <f t="shared" si="253"/>
        <v>0</v>
      </c>
      <c r="M277" s="147">
        <f t="shared" si="258"/>
        <v>0</v>
      </c>
      <c r="N277" s="147">
        <f t="shared" si="258"/>
        <v>0</v>
      </c>
      <c r="O277" s="147">
        <f t="shared" si="258"/>
        <v>0</v>
      </c>
      <c r="P277" s="366"/>
      <c r="Q277" s="183"/>
      <c r="R277" s="184"/>
    </row>
    <row r="278" spans="1:18" x14ac:dyDescent="0.25">
      <c r="A278" s="32" t="s">
        <v>130</v>
      </c>
      <c r="B278" s="35" t="s">
        <v>58</v>
      </c>
      <c r="C278" s="503" t="s">
        <v>30</v>
      </c>
      <c r="D278" s="193">
        <f t="shared" si="255"/>
        <v>0.5</v>
      </c>
      <c r="E278" s="137">
        <v>0.5</v>
      </c>
      <c r="F278" s="193">
        <v>0.4</v>
      </c>
      <c r="G278" s="137">
        <f>G280+G281</f>
        <v>0</v>
      </c>
      <c r="H278" s="194">
        <f t="shared" si="256"/>
        <v>0</v>
      </c>
      <c r="I278" s="138"/>
      <c r="J278" s="194"/>
      <c r="K278" s="138">
        <f>K280+K281</f>
        <v>0</v>
      </c>
      <c r="L278" s="195">
        <f t="shared" si="253"/>
        <v>0.5</v>
      </c>
      <c r="M278" s="139">
        <f t="shared" si="258"/>
        <v>0.5</v>
      </c>
      <c r="N278" s="195">
        <f t="shared" si="258"/>
        <v>0.4</v>
      </c>
      <c r="O278" s="139">
        <f t="shared" si="258"/>
        <v>0</v>
      </c>
      <c r="P278" s="366"/>
      <c r="Q278" s="174"/>
      <c r="R278" s="89"/>
    </row>
    <row r="279" spans="1:18" hidden="1" x14ac:dyDescent="0.25">
      <c r="A279" s="40"/>
      <c r="B279" s="129" t="s">
        <v>194</v>
      </c>
      <c r="C279" s="500"/>
      <c r="D279" s="244"/>
      <c r="E279" s="145"/>
      <c r="F279" s="244"/>
      <c r="G279" s="145"/>
      <c r="H279" s="245"/>
      <c r="I279" s="146"/>
      <c r="J279" s="245"/>
      <c r="K279" s="146"/>
      <c r="L279" s="246"/>
      <c r="M279" s="147"/>
      <c r="N279" s="246"/>
      <c r="O279" s="147"/>
      <c r="P279" s="366"/>
      <c r="Q279" s="174"/>
      <c r="R279" s="89"/>
    </row>
    <row r="280" spans="1:18" ht="26.25" x14ac:dyDescent="0.25">
      <c r="A280" s="40"/>
      <c r="B280" s="132" t="s">
        <v>527</v>
      </c>
      <c r="C280" s="505"/>
      <c r="D280" s="452">
        <f>E280+G280</f>
        <v>0</v>
      </c>
      <c r="E280" s="140"/>
      <c r="F280" s="295"/>
      <c r="G280" s="140"/>
      <c r="H280" s="274">
        <f t="shared" si="256"/>
        <v>0</v>
      </c>
      <c r="I280" s="141"/>
      <c r="J280" s="274"/>
      <c r="K280" s="141"/>
      <c r="L280" s="275">
        <f t="shared" si="253"/>
        <v>0</v>
      </c>
      <c r="M280" s="142">
        <f t="shared" si="258"/>
        <v>0</v>
      </c>
      <c r="N280" s="275">
        <f t="shared" si="258"/>
        <v>0</v>
      </c>
      <c r="O280" s="142">
        <f t="shared" si="258"/>
        <v>0</v>
      </c>
      <c r="P280" s="366"/>
      <c r="Q280" s="174"/>
      <c r="R280" s="89"/>
    </row>
    <row r="281" spans="1:18" s="37" customFormat="1" ht="25.5" hidden="1" x14ac:dyDescent="0.25">
      <c r="A281" s="210"/>
      <c r="B281" s="297" t="s">
        <v>388</v>
      </c>
      <c r="C281" s="509" t="s">
        <v>30</v>
      </c>
      <c r="D281" s="244">
        <f t="shared" si="255"/>
        <v>0</v>
      </c>
      <c r="E281" s="145"/>
      <c r="F281" s="244"/>
      <c r="G281" s="145"/>
      <c r="H281" s="245">
        <f t="shared" si="256"/>
        <v>0</v>
      </c>
      <c r="I281" s="146"/>
      <c r="J281" s="245"/>
      <c r="K281" s="146"/>
      <c r="L281" s="246">
        <f t="shared" si="253"/>
        <v>0</v>
      </c>
      <c r="M281" s="147">
        <f t="shared" si="258"/>
        <v>0</v>
      </c>
      <c r="N281" s="246">
        <f t="shared" si="258"/>
        <v>0</v>
      </c>
      <c r="O281" s="147">
        <f t="shared" si="258"/>
        <v>0</v>
      </c>
      <c r="P281" s="366"/>
      <c r="Q281" s="183"/>
      <c r="R281" s="184"/>
    </row>
    <row r="282" spans="1:18" x14ac:dyDescent="0.25">
      <c r="A282" s="32" t="s">
        <v>131</v>
      </c>
      <c r="B282" s="35" t="s">
        <v>394</v>
      </c>
      <c r="C282" s="500" t="s">
        <v>30</v>
      </c>
      <c r="D282" s="244">
        <f t="shared" si="255"/>
        <v>0.4</v>
      </c>
      <c r="E282" s="145">
        <v>0.4</v>
      </c>
      <c r="F282" s="244">
        <v>0.3</v>
      </c>
      <c r="G282" s="145">
        <f>G284+G285</f>
        <v>0</v>
      </c>
      <c r="H282" s="245">
        <f t="shared" si="256"/>
        <v>0</v>
      </c>
      <c r="I282" s="146"/>
      <c r="J282" s="245"/>
      <c r="K282" s="146">
        <f>K284+K285</f>
        <v>0</v>
      </c>
      <c r="L282" s="246">
        <f t="shared" si="253"/>
        <v>0.4</v>
      </c>
      <c r="M282" s="147">
        <f t="shared" si="258"/>
        <v>0.4</v>
      </c>
      <c r="N282" s="246">
        <f t="shared" si="258"/>
        <v>0.3</v>
      </c>
      <c r="O282" s="147">
        <f t="shared" si="258"/>
        <v>0</v>
      </c>
      <c r="P282" s="366"/>
      <c r="Q282" s="174"/>
      <c r="R282" s="89"/>
    </row>
    <row r="283" spans="1:18" hidden="1" x14ac:dyDescent="0.25">
      <c r="A283" s="40"/>
      <c r="B283" s="129" t="s">
        <v>194</v>
      </c>
      <c r="C283" s="500"/>
      <c r="D283" s="244"/>
      <c r="E283" s="145"/>
      <c r="F283" s="244"/>
      <c r="G283" s="145"/>
      <c r="H283" s="245"/>
      <c r="I283" s="146"/>
      <c r="J283" s="245"/>
      <c r="K283" s="146"/>
      <c r="L283" s="246"/>
      <c r="M283" s="147"/>
      <c r="N283" s="246"/>
      <c r="O283" s="147"/>
      <c r="P283" s="366"/>
      <c r="Q283" s="174"/>
      <c r="R283" s="89"/>
    </row>
    <row r="284" spans="1:18" ht="26.25" x14ac:dyDescent="0.25">
      <c r="A284" s="40"/>
      <c r="B284" s="132" t="s">
        <v>527</v>
      </c>
      <c r="C284" s="509"/>
      <c r="D284" s="454">
        <f>E284+G284</f>
        <v>0</v>
      </c>
      <c r="E284" s="145"/>
      <c r="F284" s="244"/>
      <c r="G284" s="145"/>
      <c r="H284" s="245">
        <f t="shared" si="256"/>
        <v>0</v>
      </c>
      <c r="I284" s="146"/>
      <c r="J284" s="245"/>
      <c r="K284" s="146"/>
      <c r="L284" s="246">
        <f t="shared" si="253"/>
        <v>0</v>
      </c>
      <c r="M284" s="147">
        <f t="shared" si="258"/>
        <v>0</v>
      </c>
      <c r="N284" s="246">
        <f t="shared" si="258"/>
        <v>0</v>
      </c>
      <c r="O284" s="147">
        <f t="shared" si="258"/>
        <v>0</v>
      </c>
      <c r="P284" s="366"/>
      <c r="Q284" s="174"/>
      <c r="R284" s="89"/>
    </row>
    <row r="285" spans="1:18" s="37" customFormat="1" ht="25.5" hidden="1" x14ac:dyDescent="0.25">
      <c r="A285" s="210"/>
      <c r="B285" s="297" t="s">
        <v>388</v>
      </c>
      <c r="C285" s="509" t="s">
        <v>30</v>
      </c>
      <c r="D285" s="244">
        <f t="shared" si="255"/>
        <v>0</v>
      </c>
      <c r="E285" s="145"/>
      <c r="F285" s="244"/>
      <c r="G285" s="145"/>
      <c r="H285" s="245">
        <f t="shared" si="256"/>
        <v>0</v>
      </c>
      <c r="I285" s="146"/>
      <c r="J285" s="245"/>
      <c r="K285" s="146"/>
      <c r="L285" s="246">
        <f t="shared" si="253"/>
        <v>0</v>
      </c>
      <c r="M285" s="147">
        <f t="shared" si="258"/>
        <v>0</v>
      </c>
      <c r="N285" s="246">
        <f t="shared" si="258"/>
        <v>0</v>
      </c>
      <c r="O285" s="147">
        <f t="shared" si="258"/>
        <v>0</v>
      </c>
      <c r="P285" s="366"/>
      <c r="Q285" s="183"/>
      <c r="R285" s="184"/>
    </row>
    <row r="286" spans="1:18" x14ac:dyDescent="0.25">
      <c r="A286" s="32" t="s">
        <v>132</v>
      </c>
      <c r="B286" s="35" t="s">
        <v>396</v>
      </c>
      <c r="C286" s="503" t="s">
        <v>30</v>
      </c>
      <c r="D286" s="193">
        <f t="shared" si="255"/>
        <v>1.4</v>
      </c>
      <c r="E286" s="137">
        <v>1.4</v>
      </c>
      <c r="F286" s="193">
        <v>1.1000000000000001</v>
      </c>
      <c r="G286" s="137">
        <f>G288+G289</f>
        <v>0</v>
      </c>
      <c r="H286" s="194">
        <f t="shared" si="256"/>
        <v>0</v>
      </c>
      <c r="I286" s="138"/>
      <c r="J286" s="194"/>
      <c r="K286" s="138">
        <f>K288+K289</f>
        <v>0</v>
      </c>
      <c r="L286" s="195">
        <f t="shared" si="253"/>
        <v>1.4</v>
      </c>
      <c r="M286" s="139">
        <f t="shared" si="258"/>
        <v>1.4</v>
      </c>
      <c r="N286" s="195">
        <f t="shared" si="258"/>
        <v>1.1000000000000001</v>
      </c>
      <c r="O286" s="139">
        <f t="shared" si="258"/>
        <v>0</v>
      </c>
      <c r="P286" s="366"/>
      <c r="Q286" s="174"/>
      <c r="R286" s="89"/>
    </row>
    <row r="287" spans="1:18" hidden="1" x14ac:dyDescent="0.25">
      <c r="A287" s="40"/>
      <c r="B287" s="129" t="s">
        <v>194</v>
      </c>
      <c r="C287" s="500"/>
      <c r="D287" s="244"/>
      <c r="E287" s="145"/>
      <c r="F287" s="244"/>
      <c r="G287" s="145"/>
      <c r="H287" s="245"/>
      <c r="I287" s="146"/>
      <c r="J287" s="245"/>
      <c r="K287" s="146"/>
      <c r="L287" s="246"/>
      <c r="M287" s="147"/>
      <c r="N287" s="246"/>
      <c r="O287" s="147"/>
      <c r="P287" s="366"/>
      <c r="Q287" s="174"/>
      <c r="R287" s="89"/>
    </row>
    <row r="288" spans="1:18" ht="26.25" x14ac:dyDescent="0.25">
      <c r="A288" s="40"/>
      <c r="B288" s="132" t="s">
        <v>527</v>
      </c>
      <c r="C288" s="505"/>
      <c r="D288" s="452">
        <f>E288+G288</f>
        <v>0</v>
      </c>
      <c r="E288" s="140"/>
      <c r="F288" s="295"/>
      <c r="G288" s="140"/>
      <c r="H288" s="274">
        <f t="shared" si="256"/>
        <v>0</v>
      </c>
      <c r="I288" s="141"/>
      <c r="J288" s="274"/>
      <c r="K288" s="141"/>
      <c r="L288" s="275">
        <f t="shared" si="253"/>
        <v>0</v>
      </c>
      <c r="M288" s="142">
        <f t="shared" si="258"/>
        <v>0</v>
      </c>
      <c r="N288" s="275">
        <f t="shared" si="258"/>
        <v>0</v>
      </c>
      <c r="O288" s="142">
        <f t="shared" si="258"/>
        <v>0</v>
      </c>
      <c r="P288" s="366"/>
      <c r="Q288" s="174"/>
      <c r="R288" s="89"/>
    </row>
    <row r="289" spans="1:18" s="37" customFormat="1" ht="25.5" hidden="1" x14ac:dyDescent="0.25">
      <c r="A289" s="210"/>
      <c r="B289" s="297" t="s">
        <v>388</v>
      </c>
      <c r="C289" s="509" t="s">
        <v>30</v>
      </c>
      <c r="D289" s="244">
        <f t="shared" si="255"/>
        <v>0</v>
      </c>
      <c r="E289" s="145"/>
      <c r="F289" s="244"/>
      <c r="G289" s="145"/>
      <c r="H289" s="245">
        <f t="shared" si="256"/>
        <v>0</v>
      </c>
      <c r="I289" s="146"/>
      <c r="J289" s="245"/>
      <c r="K289" s="146"/>
      <c r="L289" s="246">
        <f t="shared" si="253"/>
        <v>0</v>
      </c>
      <c r="M289" s="147">
        <f t="shared" si="258"/>
        <v>0</v>
      </c>
      <c r="N289" s="246">
        <f t="shared" si="258"/>
        <v>0</v>
      </c>
      <c r="O289" s="147">
        <f t="shared" si="258"/>
        <v>0</v>
      </c>
      <c r="P289" s="366"/>
      <c r="Q289" s="183"/>
      <c r="R289" s="184"/>
    </row>
    <row r="290" spans="1:18" x14ac:dyDescent="0.25">
      <c r="A290" s="32" t="s">
        <v>163</v>
      </c>
      <c r="B290" s="35" t="s">
        <v>67</v>
      </c>
      <c r="C290" s="500" t="s">
        <v>30</v>
      </c>
      <c r="D290" s="244">
        <f t="shared" si="255"/>
        <v>0.4</v>
      </c>
      <c r="E290" s="145">
        <v>0.4</v>
      </c>
      <c r="F290" s="244">
        <v>0.3</v>
      </c>
      <c r="G290" s="145">
        <f>G292+G293</f>
        <v>0</v>
      </c>
      <c r="H290" s="245">
        <f t="shared" si="256"/>
        <v>0</v>
      </c>
      <c r="I290" s="146"/>
      <c r="J290" s="245"/>
      <c r="K290" s="146">
        <f>K292+K293</f>
        <v>0</v>
      </c>
      <c r="L290" s="246">
        <f t="shared" si="253"/>
        <v>0.4</v>
      </c>
      <c r="M290" s="147">
        <f t="shared" si="258"/>
        <v>0.4</v>
      </c>
      <c r="N290" s="246">
        <f t="shared" si="258"/>
        <v>0.3</v>
      </c>
      <c r="O290" s="147">
        <f t="shared" si="258"/>
        <v>0</v>
      </c>
      <c r="P290" s="366"/>
      <c r="Q290" s="174"/>
      <c r="R290" s="89"/>
    </row>
    <row r="291" spans="1:18" hidden="1" x14ac:dyDescent="0.25">
      <c r="A291" s="40"/>
      <c r="B291" s="129" t="s">
        <v>194</v>
      </c>
      <c r="C291" s="500"/>
      <c r="D291" s="244"/>
      <c r="E291" s="145"/>
      <c r="F291" s="244"/>
      <c r="G291" s="145"/>
      <c r="H291" s="245"/>
      <c r="I291" s="146"/>
      <c r="J291" s="245"/>
      <c r="K291" s="146"/>
      <c r="L291" s="246"/>
      <c r="M291" s="147"/>
      <c r="N291" s="246"/>
      <c r="O291" s="147"/>
      <c r="P291" s="366"/>
      <c r="Q291" s="174"/>
      <c r="R291" s="89"/>
    </row>
    <row r="292" spans="1:18" ht="26.25" x14ac:dyDescent="0.25">
      <c r="A292" s="40"/>
      <c r="B292" s="132" t="s">
        <v>527</v>
      </c>
      <c r="C292" s="509"/>
      <c r="D292" s="454">
        <f>E292+G292</f>
        <v>0</v>
      </c>
      <c r="E292" s="145"/>
      <c r="F292" s="244"/>
      <c r="G292" s="145"/>
      <c r="H292" s="245">
        <f t="shared" si="256"/>
        <v>0</v>
      </c>
      <c r="I292" s="146"/>
      <c r="J292" s="245"/>
      <c r="K292" s="146"/>
      <c r="L292" s="246">
        <f t="shared" si="253"/>
        <v>0</v>
      </c>
      <c r="M292" s="147">
        <f t="shared" si="258"/>
        <v>0</v>
      </c>
      <c r="N292" s="246">
        <f t="shared" si="258"/>
        <v>0</v>
      </c>
      <c r="O292" s="147">
        <f t="shared" si="258"/>
        <v>0</v>
      </c>
      <c r="P292" s="366"/>
      <c r="Q292" s="174"/>
      <c r="R292" s="89"/>
    </row>
    <row r="293" spans="1:18" s="37" customFormat="1" ht="25.5" hidden="1" x14ac:dyDescent="0.25">
      <c r="A293" s="210"/>
      <c r="B293" s="297" t="s">
        <v>388</v>
      </c>
      <c r="C293" s="509" t="s">
        <v>30</v>
      </c>
      <c r="D293" s="244">
        <f t="shared" si="255"/>
        <v>0</v>
      </c>
      <c r="E293" s="145"/>
      <c r="F293" s="244"/>
      <c r="G293" s="145"/>
      <c r="H293" s="245">
        <f t="shared" si="256"/>
        <v>0</v>
      </c>
      <c r="I293" s="146"/>
      <c r="J293" s="245"/>
      <c r="K293" s="146"/>
      <c r="L293" s="246">
        <f t="shared" si="253"/>
        <v>0</v>
      </c>
      <c r="M293" s="147">
        <f t="shared" si="258"/>
        <v>0</v>
      </c>
      <c r="N293" s="246">
        <f t="shared" si="258"/>
        <v>0</v>
      </c>
      <c r="O293" s="147">
        <f t="shared" si="258"/>
        <v>0</v>
      </c>
      <c r="P293" s="366"/>
      <c r="Q293" s="183"/>
      <c r="R293" s="184"/>
    </row>
    <row r="294" spans="1:18" x14ac:dyDescent="0.25">
      <c r="A294" s="32" t="s">
        <v>133</v>
      </c>
      <c r="B294" s="35" t="s">
        <v>154</v>
      </c>
      <c r="C294" s="503" t="s">
        <v>30</v>
      </c>
      <c r="D294" s="193">
        <f t="shared" si="255"/>
        <v>0.4</v>
      </c>
      <c r="E294" s="137">
        <v>0.4</v>
      </c>
      <c r="F294" s="193">
        <v>0.3</v>
      </c>
      <c r="G294" s="137">
        <f>G296+G297</f>
        <v>0</v>
      </c>
      <c r="H294" s="194">
        <f t="shared" si="256"/>
        <v>0</v>
      </c>
      <c r="I294" s="138"/>
      <c r="J294" s="194"/>
      <c r="K294" s="138">
        <f>K296+K297</f>
        <v>0</v>
      </c>
      <c r="L294" s="195">
        <f t="shared" si="253"/>
        <v>0.4</v>
      </c>
      <c r="M294" s="139">
        <f t="shared" si="258"/>
        <v>0.4</v>
      </c>
      <c r="N294" s="195">
        <f t="shared" si="258"/>
        <v>0.3</v>
      </c>
      <c r="O294" s="139">
        <f t="shared" si="258"/>
        <v>0</v>
      </c>
      <c r="P294" s="366"/>
      <c r="Q294" s="174"/>
      <c r="R294" s="89"/>
    </row>
    <row r="295" spans="1:18" hidden="1" x14ac:dyDescent="0.25">
      <c r="A295" s="40"/>
      <c r="B295" s="129" t="s">
        <v>194</v>
      </c>
      <c r="C295" s="500"/>
      <c r="D295" s="244"/>
      <c r="E295" s="145"/>
      <c r="F295" s="244"/>
      <c r="G295" s="145"/>
      <c r="H295" s="245"/>
      <c r="I295" s="146"/>
      <c r="J295" s="245"/>
      <c r="K295" s="146"/>
      <c r="L295" s="246"/>
      <c r="M295" s="147"/>
      <c r="N295" s="246"/>
      <c r="O295" s="147"/>
      <c r="P295" s="366"/>
      <c r="Q295" s="174"/>
      <c r="R295" s="89"/>
    </row>
    <row r="296" spans="1:18" ht="26.25" x14ac:dyDescent="0.25">
      <c r="A296" s="40"/>
      <c r="B296" s="132" t="s">
        <v>527</v>
      </c>
      <c r="C296" s="505"/>
      <c r="D296" s="452">
        <f>E296+G296</f>
        <v>0</v>
      </c>
      <c r="E296" s="140"/>
      <c r="F296" s="295"/>
      <c r="G296" s="140"/>
      <c r="H296" s="274">
        <f t="shared" si="256"/>
        <v>0</v>
      </c>
      <c r="I296" s="141"/>
      <c r="J296" s="274"/>
      <c r="K296" s="141"/>
      <c r="L296" s="275">
        <f t="shared" si="253"/>
        <v>0</v>
      </c>
      <c r="M296" s="142">
        <f t="shared" si="258"/>
        <v>0</v>
      </c>
      <c r="N296" s="275">
        <f t="shared" si="258"/>
        <v>0</v>
      </c>
      <c r="O296" s="142">
        <f t="shared" si="258"/>
        <v>0</v>
      </c>
      <c r="P296" s="366"/>
      <c r="Q296" s="174"/>
      <c r="R296" s="89"/>
    </row>
    <row r="297" spans="1:18" s="37" customFormat="1" ht="25.5" hidden="1" x14ac:dyDescent="0.25">
      <c r="A297" s="210"/>
      <c r="B297" s="297" t="s">
        <v>388</v>
      </c>
      <c r="C297" s="509" t="s">
        <v>30</v>
      </c>
      <c r="D297" s="244">
        <f t="shared" si="255"/>
        <v>0</v>
      </c>
      <c r="E297" s="145"/>
      <c r="F297" s="244"/>
      <c r="G297" s="145"/>
      <c r="H297" s="245">
        <f t="shared" si="256"/>
        <v>0</v>
      </c>
      <c r="I297" s="146"/>
      <c r="J297" s="245"/>
      <c r="K297" s="146"/>
      <c r="L297" s="246">
        <f t="shared" si="253"/>
        <v>0</v>
      </c>
      <c r="M297" s="147">
        <f t="shared" si="258"/>
        <v>0</v>
      </c>
      <c r="N297" s="246">
        <f t="shared" si="258"/>
        <v>0</v>
      </c>
      <c r="O297" s="147">
        <f t="shared" si="258"/>
        <v>0</v>
      </c>
      <c r="P297" s="366"/>
      <c r="Q297" s="183"/>
      <c r="R297" s="184"/>
    </row>
    <row r="298" spans="1:18" x14ac:dyDescent="0.25">
      <c r="A298" s="32" t="s">
        <v>134</v>
      </c>
      <c r="B298" s="35" t="s">
        <v>28</v>
      </c>
      <c r="C298" s="500" t="s">
        <v>30</v>
      </c>
      <c r="D298" s="244">
        <f t="shared" si="255"/>
        <v>5.8</v>
      </c>
      <c r="E298" s="145">
        <v>5.8</v>
      </c>
      <c r="F298" s="244">
        <v>4.4000000000000004</v>
      </c>
      <c r="G298" s="145">
        <f>G300+G301</f>
        <v>0</v>
      </c>
      <c r="H298" s="245">
        <f t="shared" si="256"/>
        <v>0</v>
      </c>
      <c r="I298" s="146"/>
      <c r="J298" s="245"/>
      <c r="K298" s="146">
        <f>K300+K301</f>
        <v>0</v>
      </c>
      <c r="L298" s="246">
        <f t="shared" si="253"/>
        <v>5.8</v>
      </c>
      <c r="M298" s="147">
        <f t="shared" si="258"/>
        <v>5.8</v>
      </c>
      <c r="N298" s="246">
        <f t="shared" si="258"/>
        <v>4.4000000000000004</v>
      </c>
      <c r="O298" s="147">
        <f t="shared" si="258"/>
        <v>0</v>
      </c>
      <c r="P298" s="366"/>
      <c r="Q298" s="174"/>
      <c r="R298" s="89"/>
    </row>
    <row r="299" spans="1:18" hidden="1" x14ac:dyDescent="0.25">
      <c r="A299" s="40"/>
      <c r="B299" s="129" t="s">
        <v>194</v>
      </c>
      <c r="C299" s="500"/>
      <c r="D299" s="244"/>
      <c r="E299" s="145"/>
      <c r="F299" s="244"/>
      <c r="G299" s="145"/>
      <c r="H299" s="245"/>
      <c r="I299" s="146"/>
      <c r="J299" s="245"/>
      <c r="K299" s="146"/>
      <c r="L299" s="246"/>
      <c r="M299" s="147"/>
      <c r="N299" s="246"/>
      <c r="O299" s="147"/>
      <c r="P299" s="366"/>
      <c r="Q299" s="174"/>
      <c r="R299" s="89"/>
    </row>
    <row r="300" spans="1:18" ht="26.25" x14ac:dyDescent="0.25">
      <c r="A300" s="40"/>
      <c r="B300" s="132" t="s">
        <v>527</v>
      </c>
      <c r="C300" s="509"/>
      <c r="D300" s="454">
        <f>E300+G300</f>
        <v>0</v>
      </c>
      <c r="E300" s="145"/>
      <c r="F300" s="244"/>
      <c r="G300" s="145"/>
      <c r="H300" s="245">
        <f t="shared" si="256"/>
        <v>0</v>
      </c>
      <c r="I300" s="146"/>
      <c r="J300" s="245"/>
      <c r="K300" s="146"/>
      <c r="L300" s="246">
        <f t="shared" si="253"/>
        <v>0</v>
      </c>
      <c r="M300" s="147">
        <f t="shared" si="258"/>
        <v>0</v>
      </c>
      <c r="N300" s="246">
        <f t="shared" si="258"/>
        <v>0</v>
      </c>
      <c r="O300" s="147">
        <f t="shared" si="258"/>
        <v>0</v>
      </c>
      <c r="P300" s="366"/>
      <c r="Q300" s="174"/>
      <c r="R300" s="89"/>
    </row>
    <row r="301" spans="1:18" s="37" customFormat="1" ht="25.5" hidden="1" x14ac:dyDescent="0.25">
      <c r="A301" s="210"/>
      <c r="B301" s="297" t="s">
        <v>388</v>
      </c>
      <c r="C301" s="509" t="s">
        <v>30</v>
      </c>
      <c r="D301" s="244">
        <f t="shared" si="255"/>
        <v>0</v>
      </c>
      <c r="E301" s="145"/>
      <c r="F301" s="244"/>
      <c r="G301" s="145"/>
      <c r="H301" s="245">
        <f t="shared" si="256"/>
        <v>0</v>
      </c>
      <c r="I301" s="146"/>
      <c r="J301" s="245"/>
      <c r="K301" s="146"/>
      <c r="L301" s="246">
        <f t="shared" si="253"/>
        <v>0</v>
      </c>
      <c r="M301" s="147">
        <f t="shared" si="258"/>
        <v>0</v>
      </c>
      <c r="N301" s="246">
        <f t="shared" si="258"/>
        <v>0</v>
      </c>
      <c r="O301" s="147">
        <f t="shared" si="258"/>
        <v>0</v>
      </c>
      <c r="P301" s="366"/>
      <c r="Q301" s="183"/>
      <c r="R301" s="184"/>
    </row>
    <row r="302" spans="1:18" x14ac:dyDescent="0.25">
      <c r="A302" s="32" t="s">
        <v>135</v>
      </c>
      <c r="B302" s="35" t="s">
        <v>29</v>
      </c>
      <c r="C302" s="503" t="s">
        <v>30</v>
      </c>
      <c r="D302" s="193">
        <f t="shared" si="255"/>
        <v>3.4</v>
      </c>
      <c r="E302" s="137">
        <v>3.4</v>
      </c>
      <c r="F302" s="193">
        <v>2.6</v>
      </c>
      <c r="G302" s="137">
        <f>G304+G305</f>
        <v>0</v>
      </c>
      <c r="H302" s="194">
        <f t="shared" si="256"/>
        <v>0</v>
      </c>
      <c r="I302" s="138"/>
      <c r="J302" s="194"/>
      <c r="K302" s="138">
        <f>K304+K305</f>
        <v>0</v>
      </c>
      <c r="L302" s="195">
        <f t="shared" si="253"/>
        <v>3.4</v>
      </c>
      <c r="M302" s="139">
        <f t="shared" si="258"/>
        <v>3.4</v>
      </c>
      <c r="N302" s="195">
        <f t="shared" si="258"/>
        <v>2.6</v>
      </c>
      <c r="O302" s="139">
        <f t="shared" si="258"/>
        <v>0</v>
      </c>
      <c r="P302" s="366"/>
      <c r="Q302" s="174"/>
      <c r="R302" s="89"/>
    </row>
    <row r="303" spans="1:18" hidden="1" x14ac:dyDescent="0.25">
      <c r="A303" s="40"/>
      <c r="B303" s="129" t="s">
        <v>194</v>
      </c>
      <c r="C303" s="500"/>
      <c r="D303" s="244"/>
      <c r="E303" s="145"/>
      <c r="F303" s="244"/>
      <c r="G303" s="145"/>
      <c r="H303" s="245"/>
      <c r="I303" s="146"/>
      <c r="J303" s="245"/>
      <c r="K303" s="146"/>
      <c r="L303" s="246"/>
      <c r="M303" s="147"/>
      <c r="N303" s="246"/>
      <c r="O303" s="147"/>
      <c r="P303" s="366"/>
      <c r="Q303" s="174"/>
      <c r="R303" s="89"/>
    </row>
    <row r="304" spans="1:18" ht="26.25" x14ac:dyDescent="0.25">
      <c r="A304" s="40"/>
      <c r="B304" s="132" t="s">
        <v>527</v>
      </c>
      <c r="C304" s="505"/>
      <c r="D304" s="452">
        <f>E304+G304</f>
        <v>0</v>
      </c>
      <c r="E304" s="140"/>
      <c r="F304" s="295"/>
      <c r="G304" s="140"/>
      <c r="H304" s="274">
        <f t="shared" si="256"/>
        <v>0</v>
      </c>
      <c r="I304" s="141"/>
      <c r="J304" s="274"/>
      <c r="K304" s="141"/>
      <c r="L304" s="275">
        <f t="shared" si="253"/>
        <v>0</v>
      </c>
      <c r="M304" s="142">
        <f t="shared" si="258"/>
        <v>0</v>
      </c>
      <c r="N304" s="275">
        <f t="shared" si="258"/>
        <v>0</v>
      </c>
      <c r="O304" s="142">
        <f t="shared" si="258"/>
        <v>0</v>
      </c>
      <c r="P304" s="366"/>
      <c r="Q304" s="174"/>
      <c r="R304" s="89"/>
    </row>
    <row r="305" spans="1:18" s="37" customFormat="1" ht="25.5" hidden="1" x14ac:dyDescent="0.25">
      <c r="A305" s="210"/>
      <c r="B305" s="480" t="s">
        <v>388</v>
      </c>
      <c r="C305" s="510" t="s">
        <v>30</v>
      </c>
      <c r="D305" s="145">
        <f t="shared" si="255"/>
        <v>0</v>
      </c>
      <c r="E305" s="326"/>
      <c r="F305" s="145"/>
      <c r="G305" s="242"/>
      <c r="H305" s="141">
        <f t="shared" si="256"/>
        <v>0</v>
      </c>
      <c r="I305" s="141"/>
      <c r="J305" s="141"/>
      <c r="K305" s="141"/>
      <c r="L305" s="142">
        <f t="shared" si="253"/>
        <v>0</v>
      </c>
      <c r="M305" s="142">
        <f t="shared" si="258"/>
        <v>0</v>
      </c>
      <c r="N305" s="142">
        <f t="shared" si="258"/>
        <v>0</v>
      </c>
      <c r="O305" s="142">
        <f t="shared" si="258"/>
        <v>0</v>
      </c>
      <c r="P305" s="366"/>
      <c r="Q305" s="183"/>
      <c r="R305" s="184"/>
    </row>
    <row r="306" spans="1:18" x14ac:dyDescent="0.25">
      <c r="A306" s="32" t="s">
        <v>136</v>
      </c>
      <c r="B306" s="29" t="s">
        <v>64</v>
      </c>
      <c r="C306" s="625" t="s">
        <v>30</v>
      </c>
      <c r="D306" s="137">
        <f t="shared" si="255"/>
        <v>7.1</v>
      </c>
      <c r="E306" s="190">
        <v>7.1</v>
      </c>
      <c r="F306" s="137">
        <v>5.4</v>
      </c>
      <c r="G306" s="179"/>
      <c r="H306" s="138">
        <f t="shared" si="256"/>
        <v>0</v>
      </c>
      <c r="I306" s="180"/>
      <c r="J306" s="138"/>
      <c r="K306" s="138"/>
      <c r="L306" s="139">
        <f t="shared" si="253"/>
        <v>7.1</v>
      </c>
      <c r="M306" s="139">
        <f t="shared" si="258"/>
        <v>7.1</v>
      </c>
      <c r="N306" s="139">
        <f t="shared" si="258"/>
        <v>5.4</v>
      </c>
      <c r="O306" s="139">
        <f t="shared" si="258"/>
        <v>0</v>
      </c>
      <c r="P306" s="366"/>
      <c r="Q306" s="174"/>
      <c r="R306" s="89"/>
    </row>
    <row r="307" spans="1:18" ht="26.25" x14ac:dyDescent="0.25">
      <c r="A307" s="210"/>
      <c r="B307" s="132" t="s">
        <v>527</v>
      </c>
      <c r="C307" s="613"/>
      <c r="D307" s="140" t="s">
        <v>173</v>
      </c>
      <c r="E307" s="191"/>
      <c r="F307" s="140"/>
      <c r="G307" s="181"/>
      <c r="H307" s="141">
        <f t="shared" si="256"/>
        <v>0</v>
      </c>
      <c r="I307" s="182"/>
      <c r="J307" s="141"/>
      <c r="K307" s="141"/>
      <c r="L307" s="142"/>
      <c r="M307" s="142"/>
      <c r="N307" s="142"/>
      <c r="O307" s="142"/>
      <c r="P307" s="366"/>
      <c r="Q307" s="174"/>
      <c r="R307" s="89"/>
    </row>
    <row r="308" spans="1:18" x14ac:dyDescent="0.25">
      <c r="A308" s="477" t="s">
        <v>137</v>
      </c>
      <c r="B308" s="21" t="s">
        <v>179</v>
      </c>
      <c r="C308" s="192"/>
      <c r="D308" s="21">
        <f t="shared" ref="D308:O308" si="259">D252+D254+D258+D262+D266+D270+D274+D278+D282+D286+D290+D294+D298+D302+D306</f>
        <v>1997.0000000000002</v>
      </c>
      <c r="E308" s="21">
        <f t="shared" si="259"/>
        <v>26</v>
      </c>
      <c r="F308" s="21">
        <f t="shared" si="259"/>
        <v>19.8</v>
      </c>
      <c r="G308" s="21">
        <f t="shared" si="259"/>
        <v>1971</v>
      </c>
      <c r="H308" s="21">
        <f t="shared" si="259"/>
        <v>0</v>
      </c>
      <c r="I308" s="21">
        <f t="shared" si="259"/>
        <v>0</v>
      </c>
      <c r="J308" s="21">
        <f t="shared" si="259"/>
        <v>0</v>
      </c>
      <c r="K308" s="21">
        <f t="shared" si="259"/>
        <v>0</v>
      </c>
      <c r="L308" s="21">
        <f t="shared" si="259"/>
        <v>1997.0000000000002</v>
      </c>
      <c r="M308" s="21">
        <f t="shared" si="259"/>
        <v>26</v>
      </c>
      <c r="N308" s="21">
        <f t="shared" si="259"/>
        <v>19.8</v>
      </c>
      <c r="O308" s="21">
        <f t="shared" si="259"/>
        <v>1971</v>
      </c>
      <c r="P308" s="367"/>
    </row>
    <row r="309" spans="1:18" ht="15.95" customHeight="1" x14ac:dyDescent="0.25">
      <c r="A309" s="40" t="s">
        <v>138</v>
      </c>
      <c r="B309" s="516" t="s">
        <v>68</v>
      </c>
      <c r="C309" s="517"/>
      <c r="D309" s="517"/>
      <c r="E309" s="517"/>
      <c r="F309" s="517"/>
      <c r="G309" s="517"/>
      <c r="H309" s="517"/>
      <c r="I309" s="517"/>
      <c r="J309" s="517"/>
      <c r="K309" s="517"/>
      <c r="L309" s="517"/>
      <c r="M309" s="517"/>
      <c r="N309" s="517"/>
      <c r="O309" s="518"/>
      <c r="P309" s="350"/>
    </row>
    <row r="310" spans="1:18" ht="19.5" hidden="1" customHeight="1" x14ac:dyDescent="0.25">
      <c r="A310" s="376" t="s">
        <v>183</v>
      </c>
      <c r="B310" s="29" t="s">
        <v>20</v>
      </c>
      <c r="C310" s="339"/>
      <c r="D310" s="137">
        <f>E310+G310</f>
        <v>0</v>
      </c>
      <c r="E310" s="137">
        <f>E312+E313</f>
        <v>0</v>
      </c>
      <c r="F310" s="137">
        <f t="shared" ref="F310:G310" si="260">F312+F313</f>
        <v>0</v>
      </c>
      <c r="G310" s="137">
        <f t="shared" si="260"/>
        <v>0</v>
      </c>
      <c r="H310" s="138">
        <f>I310+K310</f>
        <v>0</v>
      </c>
      <c r="I310" s="138">
        <f>I312+I313</f>
        <v>0</v>
      </c>
      <c r="J310" s="138">
        <f>J312+J313</f>
        <v>0</v>
      </c>
      <c r="K310" s="194">
        <f>K312+K313</f>
        <v>0</v>
      </c>
      <c r="L310" s="139">
        <f>M310+O310</f>
        <v>0</v>
      </c>
      <c r="M310" s="195">
        <f t="shared" ref="M310:O314" si="261">E310+I310</f>
        <v>0</v>
      </c>
      <c r="N310" s="139">
        <f t="shared" si="261"/>
        <v>0</v>
      </c>
      <c r="O310" s="186">
        <f t="shared" si="261"/>
        <v>0</v>
      </c>
      <c r="P310" s="366"/>
    </row>
    <row r="311" spans="1:18" ht="19.5" hidden="1" customHeight="1" x14ac:dyDescent="0.25">
      <c r="A311" s="207"/>
      <c r="B311" s="332" t="s">
        <v>194</v>
      </c>
      <c r="C311" s="340"/>
      <c r="D311" s="145"/>
      <c r="E311" s="140"/>
      <c r="F311" s="140"/>
      <c r="G311" s="140"/>
      <c r="H311" s="146"/>
      <c r="I311" s="245"/>
      <c r="J311" s="146"/>
      <c r="K311" s="245"/>
      <c r="L311" s="147"/>
      <c r="M311" s="246"/>
      <c r="N311" s="147"/>
      <c r="O311" s="248"/>
      <c r="P311" s="366"/>
    </row>
    <row r="312" spans="1:18" ht="39" hidden="1" x14ac:dyDescent="0.25">
      <c r="A312" s="207"/>
      <c r="B312" s="481" t="s">
        <v>397</v>
      </c>
      <c r="C312" s="461" t="s">
        <v>24</v>
      </c>
      <c r="D312" s="62">
        <f>E312+G312</f>
        <v>0</v>
      </c>
      <c r="E312" s="62"/>
      <c r="F312" s="62"/>
      <c r="G312" s="62"/>
      <c r="H312" s="63">
        <f>I312+K312</f>
        <v>0</v>
      </c>
      <c r="I312" s="63"/>
      <c r="J312" s="63"/>
      <c r="K312" s="63"/>
      <c r="L312" s="64">
        <f>M312+O312</f>
        <v>0</v>
      </c>
      <c r="M312" s="64">
        <f t="shared" si="261"/>
        <v>0</v>
      </c>
      <c r="N312" s="64">
        <f t="shared" si="261"/>
        <v>0</v>
      </c>
      <c r="O312" s="64">
        <f t="shared" si="261"/>
        <v>0</v>
      </c>
      <c r="P312" s="366"/>
    </row>
    <row r="313" spans="1:18" ht="26.25" hidden="1" x14ac:dyDescent="0.25">
      <c r="A313" s="279"/>
      <c r="B313" s="338" t="s">
        <v>442</v>
      </c>
      <c r="C313" s="341">
        <v>10</v>
      </c>
      <c r="D313" s="62">
        <f>E313+G313</f>
        <v>0</v>
      </c>
      <c r="E313" s="62"/>
      <c r="F313" s="62"/>
      <c r="G313" s="62"/>
      <c r="H313" s="63">
        <f>I313+K313</f>
        <v>0</v>
      </c>
      <c r="I313" s="63"/>
      <c r="J313" s="63"/>
      <c r="K313" s="63"/>
      <c r="L313" s="64">
        <f>M313+O313</f>
        <v>0</v>
      </c>
      <c r="M313" s="64">
        <f t="shared" si="261"/>
        <v>0</v>
      </c>
      <c r="N313" s="64">
        <f t="shared" si="261"/>
        <v>0</v>
      </c>
      <c r="O313" s="64">
        <f t="shared" si="261"/>
        <v>0</v>
      </c>
      <c r="P313" s="366"/>
    </row>
    <row r="314" spans="1:18" s="37" customFormat="1" x14ac:dyDescent="0.25">
      <c r="A314" s="32" t="s">
        <v>139</v>
      </c>
      <c r="B314" s="26" t="s">
        <v>52</v>
      </c>
      <c r="C314" s="591" t="s">
        <v>24</v>
      </c>
      <c r="D314" s="294">
        <f>E314+G314</f>
        <v>4.5999999999999996</v>
      </c>
      <c r="E314" s="244">
        <v>4.5999999999999996</v>
      </c>
      <c r="F314" s="145">
        <v>3.5</v>
      </c>
      <c r="G314" s="244"/>
      <c r="H314" s="146">
        <f>I314+K314</f>
        <v>0</v>
      </c>
      <c r="I314" s="245"/>
      <c r="J314" s="146"/>
      <c r="K314" s="245"/>
      <c r="L314" s="147">
        <f>M314+O314</f>
        <v>4.5999999999999996</v>
      </c>
      <c r="M314" s="246">
        <f t="shared" si="261"/>
        <v>4.5999999999999996</v>
      </c>
      <c r="N314" s="147">
        <f t="shared" si="261"/>
        <v>3.5</v>
      </c>
      <c r="O314" s="248">
        <f t="shared" si="261"/>
        <v>0</v>
      </c>
      <c r="P314" s="366"/>
      <c r="Q314" s="2"/>
      <c r="R314" s="2"/>
    </row>
    <row r="315" spans="1:18" s="37" customFormat="1" ht="26.25" x14ac:dyDescent="0.25">
      <c r="A315" s="210"/>
      <c r="B315" s="132" t="s">
        <v>527</v>
      </c>
      <c r="C315" s="591"/>
      <c r="D315" s="145"/>
      <c r="E315" s="145"/>
      <c r="F315" s="145"/>
      <c r="G315" s="244"/>
      <c r="H315" s="146"/>
      <c r="I315" s="245"/>
      <c r="J315" s="146"/>
      <c r="K315" s="245"/>
      <c r="L315" s="147"/>
      <c r="M315" s="246"/>
      <c r="N315" s="147"/>
      <c r="O315" s="248"/>
      <c r="P315" s="366"/>
      <c r="Q315" s="2"/>
      <c r="R315" s="2"/>
    </row>
    <row r="316" spans="1:18" s="37" customFormat="1" x14ac:dyDescent="0.25">
      <c r="A316" s="32" t="s">
        <v>164</v>
      </c>
      <c r="B316" s="29" t="s">
        <v>53</v>
      </c>
      <c r="C316" s="596" t="s">
        <v>24</v>
      </c>
      <c r="D316" s="294">
        <f>E316+G316</f>
        <v>5.0999999999999996</v>
      </c>
      <c r="E316" s="137">
        <v>5.0999999999999996</v>
      </c>
      <c r="F316" s="137">
        <v>3.9</v>
      </c>
      <c r="G316" s="137">
        <f t="shared" ref="G316" si="262">G318+G319</f>
        <v>0</v>
      </c>
      <c r="H316" s="138">
        <f>I316+K316</f>
        <v>0</v>
      </c>
      <c r="I316" s="138"/>
      <c r="J316" s="138"/>
      <c r="K316" s="138">
        <f t="shared" ref="K316" si="263">K318+K319</f>
        <v>0</v>
      </c>
      <c r="L316" s="139">
        <f>M316+O316</f>
        <v>5.0999999999999996</v>
      </c>
      <c r="M316" s="139">
        <f t="shared" ref="M316:O316" si="264">E316+I316</f>
        <v>5.0999999999999996</v>
      </c>
      <c r="N316" s="139">
        <f t="shared" si="264"/>
        <v>3.9</v>
      </c>
      <c r="O316" s="139">
        <f t="shared" si="264"/>
        <v>0</v>
      </c>
      <c r="P316" s="366"/>
      <c r="Q316" s="2"/>
      <c r="R316" s="2"/>
    </row>
    <row r="317" spans="1:18" s="37" customFormat="1" ht="15" hidden="1" customHeight="1" x14ac:dyDescent="0.25">
      <c r="A317" s="40"/>
      <c r="B317" s="129" t="s">
        <v>194</v>
      </c>
      <c r="C317" s="597"/>
      <c r="D317" s="336"/>
      <c r="E317" s="145"/>
      <c r="F317" s="145"/>
      <c r="G317" s="145"/>
      <c r="H317" s="146"/>
      <c r="I317" s="146"/>
      <c r="J317" s="146"/>
      <c r="K317" s="146"/>
      <c r="L317" s="147"/>
      <c r="M317" s="147"/>
      <c r="N317" s="147"/>
      <c r="O317" s="147"/>
      <c r="P317" s="366"/>
      <c r="Q317" s="2"/>
      <c r="R317" s="2"/>
    </row>
    <row r="318" spans="1:18" s="37" customFormat="1" ht="26.25" x14ac:dyDescent="0.25">
      <c r="A318" s="40"/>
      <c r="B318" s="132" t="s">
        <v>527</v>
      </c>
      <c r="C318" s="597"/>
      <c r="D318" s="293">
        <f>E318+G318</f>
        <v>0</v>
      </c>
      <c r="E318" s="140"/>
      <c r="F318" s="140"/>
      <c r="G318" s="140"/>
      <c r="H318" s="141">
        <f>I318+K318</f>
        <v>0</v>
      </c>
      <c r="I318" s="141"/>
      <c r="J318" s="141"/>
      <c r="K318" s="141"/>
      <c r="L318" s="142">
        <f>M318+O318</f>
        <v>0</v>
      </c>
      <c r="M318" s="142">
        <f t="shared" ref="M318:O325" si="265">E318+I318</f>
        <v>0</v>
      </c>
      <c r="N318" s="142">
        <f t="shared" si="265"/>
        <v>0</v>
      </c>
      <c r="O318" s="142">
        <f t="shared" si="265"/>
        <v>0</v>
      </c>
      <c r="P318" s="366"/>
      <c r="Q318" s="2"/>
      <c r="R318" s="2"/>
    </row>
    <row r="319" spans="1:18" s="37" customFormat="1" ht="26.25" hidden="1" x14ac:dyDescent="0.25">
      <c r="A319" s="210"/>
      <c r="B319" s="337" t="s">
        <v>442</v>
      </c>
      <c r="C319" s="591"/>
      <c r="D319" s="336">
        <f>E319+G319</f>
        <v>0</v>
      </c>
      <c r="E319" s="140"/>
      <c r="F319" s="140"/>
      <c r="G319" s="140"/>
      <c r="H319" s="146">
        <f>I319+K319</f>
        <v>0</v>
      </c>
      <c r="I319" s="141"/>
      <c r="J319" s="141"/>
      <c r="K319" s="141"/>
      <c r="L319" s="147">
        <f>M319+O319</f>
        <v>0</v>
      </c>
      <c r="M319" s="142">
        <f t="shared" si="265"/>
        <v>0</v>
      </c>
      <c r="N319" s="142">
        <f t="shared" si="265"/>
        <v>0</v>
      </c>
      <c r="O319" s="142">
        <f t="shared" si="265"/>
        <v>0</v>
      </c>
      <c r="P319" s="366"/>
      <c r="Q319" s="2"/>
      <c r="R319" s="2"/>
    </row>
    <row r="320" spans="1:18" s="37" customFormat="1" x14ac:dyDescent="0.25">
      <c r="A320" s="376" t="s">
        <v>140</v>
      </c>
      <c r="B320" s="35" t="s">
        <v>69</v>
      </c>
      <c r="C320" s="470" t="s">
        <v>24</v>
      </c>
      <c r="D320" s="190">
        <f>E320+G320</f>
        <v>74.3</v>
      </c>
      <c r="E320" s="137">
        <f>SUM(E322:E324)</f>
        <v>74.3</v>
      </c>
      <c r="F320" s="137">
        <f t="shared" ref="F320:G320" si="266">SUM(F322:F324)</f>
        <v>47.300000000000004</v>
      </c>
      <c r="G320" s="137">
        <f t="shared" si="266"/>
        <v>0</v>
      </c>
      <c r="H320" s="138">
        <f>I320+K320</f>
        <v>0</v>
      </c>
      <c r="I320" s="138">
        <f>SUM(I322:I324)</f>
        <v>0</v>
      </c>
      <c r="J320" s="138">
        <f t="shared" ref="J320:K320" si="267">SUM(J322:J324)</f>
        <v>0</v>
      </c>
      <c r="K320" s="138">
        <f t="shared" si="267"/>
        <v>0</v>
      </c>
      <c r="L320" s="139">
        <f>M320+O320</f>
        <v>74.3</v>
      </c>
      <c r="M320" s="139">
        <f t="shared" si="265"/>
        <v>74.3</v>
      </c>
      <c r="N320" s="139">
        <f t="shared" si="265"/>
        <v>47.300000000000004</v>
      </c>
      <c r="O320" s="139">
        <f t="shared" si="265"/>
        <v>0</v>
      </c>
      <c r="P320" s="366"/>
      <c r="Q320" s="2"/>
      <c r="R320" s="2"/>
    </row>
    <row r="321" spans="1:22" s="37" customFormat="1" x14ac:dyDescent="0.25">
      <c r="A321" s="207"/>
      <c r="B321" s="129" t="s">
        <v>194</v>
      </c>
      <c r="C321" s="472"/>
      <c r="D321" s="326"/>
      <c r="E321" s="145"/>
      <c r="F321" s="145"/>
      <c r="G321" s="242"/>
      <c r="H321" s="146"/>
      <c r="I321" s="146"/>
      <c r="J321" s="146"/>
      <c r="K321" s="358"/>
      <c r="L321" s="147"/>
      <c r="M321" s="147"/>
      <c r="N321" s="147"/>
      <c r="O321" s="147"/>
      <c r="P321" s="366"/>
      <c r="Q321" s="2"/>
      <c r="R321" s="2"/>
    </row>
    <row r="322" spans="1:22" s="37" customFormat="1" ht="26.25" x14ac:dyDescent="0.25">
      <c r="A322" s="207"/>
      <c r="B322" s="132" t="s">
        <v>527</v>
      </c>
      <c r="C322" s="472"/>
      <c r="D322" s="62">
        <f>E322+G322</f>
        <v>9.3000000000000007</v>
      </c>
      <c r="E322" s="438">
        <v>9.3000000000000007</v>
      </c>
      <c r="F322" s="438">
        <v>7.1</v>
      </c>
      <c r="G322" s="438"/>
      <c r="H322" s="63">
        <f>I322+K322</f>
        <v>0</v>
      </c>
      <c r="I322" s="63"/>
      <c r="J322" s="63"/>
      <c r="K322" s="63"/>
      <c r="L322" s="64">
        <f>M322+O322</f>
        <v>9.3000000000000007</v>
      </c>
      <c r="M322" s="139">
        <f>E322+I322</f>
        <v>9.3000000000000007</v>
      </c>
      <c r="N322" s="139">
        <f t="shared" ref="N322:O322" si="268">F322+J322</f>
        <v>7.1</v>
      </c>
      <c r="O322" s="139">
        <f t="shared" si="268"/>
        <v>0</v>
      </c>
      <c r="P322" s="366"/>
      <c r="Q322" s="2"/>
      <c r="R322" s="2"/>
    </row>
    <row r="323" spans="1:22" s="37" customFormat="1" ht="25.5" hidden="1" x14ac:dyDescent="0.25">
      <c r="A323" s="207"/>
      <c r="B323" s="247" t="s">
        <v>388</v>
      </c>
      <c r="C323" s="472" t="s">
        <v>24</v>
      </c>
      <c r="D323" s="62">
        <f>E323+G323</f>
        <v>0</v>
      </c>
      <c r="E323" s="62"/>
      <c r="F323" s="62"/>
      <c r="G323" s="62"/>
      <c r="H323" s="63">
        <f>I323+K323</f>
        <v>0</v>
      </c>
      <c r="I323" s="63"/>
      <c r="J323" s="63"/>
      <c r="K323" s="63"/>
      <c r="L323" s="64">
        <f>M323+O323</f>
        <v>0</v>
      </c>
      <c r="M323" s="64">
        <f t="shared" si="265"/>
        <v>0</v>
      </c>
      <c r="N323" s="64">
        <f t="shared" si="265"/>
        <v>0</v>
      </c>
      <c r="O323" s="64">
        <f t="shared" si="265"/>
        <v>0</v>
      </c>
      <c r="P323" s="366"/>
      <c r="Q323" s="2"/>
      <c r="R323" s="2"/>
    </row>
    <row r="324" spans="1:22" s="37" customFormat="1" ht="26.25" x14ac:dyDescent="0.25">
      <c r="A324" s="207"/>
      <c r="B324" s="241" t="s">
        <v>353</v>
      </c>
      <c r="C324" s="472"/>
      <c r="D324" s="137">
        <f>E324+G324</f>
        <v>65</v>
      </c>
      <c r="E324" s="137">
        <v>65</v>
      </c>
      <c r="F324" s="137">
        <v>40.200000000000003</v>
      </c>
      <c r="G324" s="137"/>
      <c r="H324" s="63">
        <f>I324+K324</f>
        <v>0</v>
      </c>
      <c r="I324" s="138"/>
      <c r="J324" s="138"/>
      <c r="K324" s="138"/>
      <c r="L324" s="139">
        <f>M324+O324</f>
        <v>65</v>
      </c>
      <c r="M324" s="139">
        <f>E324+I324</f>
        <v>65</v>
      </c>
      <c r="N324" s="139">
        <f t="shared" si="265"/>
        <v>40.200000000000003</v>
      </c>
      <c r="O324" s="139">
        <f t="shared" si="265"/>
        <v>0</v>
      </c>
      <c r="P324" s="366"/>
      <c r="Q324" s="2"/>
      <c r="R324" s="2"/>
    </row>
    <row r="325" spans="1:22" s="37" customFormat="1" x14ac:dyDescent="0.25">
      <c r="A325" s="32" t="s">
        <v>183</v>
      </c>
      <c r="B325" s="17" t="s">
        <v>167</v>
      </c>
      <c r="C325" s="470" t="s">
        <v>24</v>
      </c>
      <c r="D325" s="137">
        <f>E325+G325</f>
        <v>0.1</v>
      </c>
      <c r="E325" s="137">
        <v>0.1</v>
      </c>
      <c r="F325" s="193">
        <v>0.1</v>
      </c>
      <c r="G325" s="179"/>
      <c r="H325" s="138">
        <f>I325+K325</f>
        <v>-0.1</v>
      </c>
      <c r="I325" s="180">
        <v>-0.1</v>
      </c>
      <c r="J325" s="194">
        <v>-0.1</v>
      </c>
      <c r="K325" s="138"/>
      <c r="L325" s="139">
        <f>M325+O325</f>
        <v>0</v>
      </c>
      <c r="M325" s="139">
        <f t="shared" ref="M325" si="269">E325+I325</f>
        <v>0</v>
      </c>
      <c r="N325" s="139">
        <f t="shared" si="265"/>
        <v>0</v>
      </c>
      <c r="O325" s="139">
        <f t="shared" si="265"/>
        <v>0</v>
      </c>
      <c r="P325" s="366"/>
      <c r="Q325" s="2"/>
      <c r="R325" s="2"/>
    </row>
    <row r="326" spans="1:22" s="37" customFormat="1" ht="26.25" x14ac:dyDescent="0.25">
      <c r="A326" s="210"/>
      <c r="B326" s="455" t="s">
        <v>527</v>
      </c>
      <c r="C326" s="471"/>
      <c r="D326" s="181"/>
      <c r="E326" s="140"/>
      <c r="F326" s="295"/>
      <c r="G326" s="181"/>
      <c r="H326" s="141"/>
      <c r="I326" s="182"/>
      <c r="J326" s="274"/>
      <c r="K326" s="141"/>
      <c r="L326" s="275"/>
      <c r="M326" s="142"/>
      <c r="N326" s="275"/>
      <c r="O326" s="142"/>
      <c r="P326" s="366"/>
      <c r="Q326" s="206"/>
      <c r="R326" s="206"/>
      <c r="S326" s="512"/>
      <c r="T326" s="512"/>
      <c r="U326" s="512"/>
      <c r="V326" s="512"/>
    </row>
    <row r="327" spans="1:22" s="37" customFormat="1" x14ac:dyDescent="0.25">
      <c r="A327" s="376" t="s">
        <v>184</v>
      </c>
      <c r="B327" s="29" t="s">
        <v>562</v>
      </c>
      <c r="C327" s="474" t="s">
        <v>24</v>
      </c>
      <c r="D327" s="137">
        <f>E327+G327</f>
        <v>0</v>
      </c>
      <c r="E327" s="137"/>
      <c r="F327" s="193"/>
      <c r="G327" s="179"/>
      <c r="H327" s="138">
        <f>I327+K327</f>
        <v>1.3</v>
      </c>
      <c r="I327" s="180">
        <v>1.3</v>
      </c>
      <c r="J327" s="194">
        <v>1</v>
      </c>
      <c r="K327" s="138"/>
      <c r="L327" s="139">
        <f>M327+O327</f>
        <v>1.3</v>
      </c>
      <c r="M327" s="139">
        <f t="shared" ref="M327:O327" si="270">E327+I327</f>
        <v>1.3</v>
      </c>
      <c r="N327" s="139">
        <f t="shared" si="270"/>
        <v>1</v>
      </c>
      <c r="O327" s="139">
        <f t="shared" si="270"/>
        <v>0</v>
      </c>
      <c r="P327" s="366"/>
      <c r="Q327" s="2"/>
      <c r="R327" s="2"/>
    </row>
    <row r="328" spans="1:22" s="37" customFormat="1" ht="26.25" x14ac:dyDescent="0.25">
      <c r="A328" s="279"/>
      <c r="B328" s="136" t="s">
        <v>527</v>
      </c>
      <c r="C328" s="475"/>
      <c r="D328" s="181"/>
      <c r="E328" s="140"/>
      <c r="F328" s="295"/>
      <c r="G328" s="181"/>
      <c r="H328" s="141"/>
      <c r="I328" s="182"/>
      <c r="J328" s="274"/>
      <c r="K328" s="141"/>
      <c r="L328" s="275"/>
      <c r="M328" s="142"/>
      <c r="N328" s="275"/>
      <c r="O328" s="142"/>
      <c r="P328" s="366"/>
      <c r="Q328" s="206"/>
      <c r="R328" s="206"/>
      <c r="S328" s="512"/>
      <c r="T328" s="512"/>
      <c r="U328" s="512"/>
      <c r="V328" s="512"/>
    </row>
    <row r="329" spans="1:22" ht="15.75" customHeight="1" x14ac:dyDescent="0.25">
      <c r="A329" s="477" t="s">
        <v>185</v>
      </c>
      <c r="B329" s="82" t="s">
        <v>180</v>
      </c>
      <c r="C329" s="192"/>
      <c r="D329" s="21">
        <f>D320+D310+D314+D316+D325+D327</f>
        <v>84.09999999999998</v>
      </c>
      <c r="E329" s="21">
        <f>E320+E310+E314+E316+E325+E327</f>
        <v>84.09999999999998</v>
      </c>
      <c r="F329" s="21">
        <f t="shared" ref="F329:O329" si="271">F320+F310+F314+F316+F325+F327</f>
        <v>54.800000000000004</v>
      </c>
      <c r="G329" s="21">
        <f t="shared" si="271"/>
        <v>0</v>
      </c>
      <c r="H329" s="21">
        <f t="shared" si="271"/>
        <v>1.2</v>
      </c>
      <c r="I329" s="21">
        <f>I320+I310+I314+I316+I325+I327</f>
        <v>1.2</v>
      </c>
      <c r="J329" s="21">
        <f t="shared" si="271"/>
        <v>0.9</v>
      </c>
      <c r="K329" s="21">
        <f t="shared" si="271"/>
        <v>0</v>
      </c>
      <c r="L329" s="21">
        <f t="shared" si="271"/>
        <v>85.299999999999983</v>
      </c>
      <c r="M329" s="21">
        <f t="shared" si="271"/>
        <v>85.299999999999983</v>
      </c>
      <c r="N329" s="21">
        <f t="shared" si="271"/>
        <v>55.7</v>
      </c>
      <c r="O329" s="21">
        <f t="shared" si="271"/>
        <v>0</v>
      </c>
      <c r="P329" s="367"/>
      <c r="Q329" s="206"/>
      <c r="R329" s="206"/>
      <c r="S329" s="206"/>
      <c r="T329" s="206"/>
      <c r="U329" s="206"/>
      <c r="V329" s="206"/>
    </row>
    <row r="330" spans="1:22" x14ac:dyDescent="0.25">
      <c r="A330" s="412" t="s">
        <v>186</v>
      </c>
      <c r="B330" s="389" t="s">
        <v>172</v>
      </c>
      <c r="C330" s="371"/>
      <c r="D330" s="642">
        <f>D333+D334+D335+D336+D338+D337+D339+D340+D341+D342+D343+D344+D345+D332</f>
        <v>5460.4</v>
      </c>
      <c r="E330" s="47">
        <f>E333+E334+E335+E336+E338+E337+E339+E340+E341+E342+E343+E344+E345+E332</f>
        <v>1824.7000000000003</v>
      </c>
      <c r="F330" s="47">
        <f t="shared" ref="F330:G330" si="272">F333+F334+F335+F336+F338+F337+F339+F340+F341+F342+F343+F344+F345+F332</f>
        <v>611.69999999999993</v>
      </c>
      <c r="G330" s="47">
        <f t="shared" si="272"/>
        <v>3635.7</v>
      </c>
      <c r="H330" s="189">
        <f>H333+H334+H335+H336+H338+H337+H339+H340+H341+H342+H343+H344+H345+H332</f>
        <v>484.59999999999997</v>
      </c>
      <c r="I330" s="189">
        <f t="shared" ref="I330:K330" si="273">I333+I334+I335+I336+I338+I337+I339+I340+I341+I342+I343+I344+I345+I332</f>
        <v>0.6</v>
      </c>
      <c r="J330" s="189">
        <f t="shared" si="273"/>
        <v>0.5</v>
      </c>
      <c r="K330" s="189">
        <f t="shared" si="273"/>
        <v>483.99999999999994</v>
      </c>
      <c r="L330" s="301">
        <f>L333+L334+L335+L336+L338+L337+L339+L340+L341+L342+L343+L344+L345+L332</f>
        <v>5944.9999999999991</v>
      </c>
      <c r="M330" s="301">
        <f>M333+M334+M335+M336+M338+M337+M339+M340+M341+M342+M343+M344+M345+M332</f>
        <v>1825.3000000000002</v>
      </c>
      <c r="N330" s="301">
        <f t="shared" ref="N330:O330" si="274">N333+N334+N335+N336+N338+N337+N339+N340+N341+N342+N343+N344+N345+N332</f>
        <v>612.19999999999993</v>
      </c>
      <c r="O330" s="301">
        <f t="shared" si="274"/>
        <v>4119.7</v>
      </c>
      <c r="P330" s="367">
        <f t="shared" ref="P330:U330" si="275">P333+P334+P335+P336+P338+P337+P339+P340+P341+P342+P343+P344+P345</f>
        <v>0</v>
      </c>
      <c r="Q330" s="367">
        <f t="shared" si="275"/>
        <v>0</v>
      </c>
      <c r="R330" s="367">
        <f t="shared" si="275"/>
        <v>0</v>
      </c>
      <c r="S330" s="367">
        <f t="shared" si="275"/>
        <v>0</v>
      </c>
      <c r="T330" s="367">
        <f t="shared" si="275"/>
        <v>0</v>
      </c>
      <c r="U330" s="367">
        <f t="shared" si="275"/>
        <v>0</v>
      </c>
      <c r="V330" s="206"/>
    </row>
    <row r="331" spans="1:22" x14ac:dyDescent="0.25">
      <c r="A331" s="413"/>
      <c r="B331" s="400" t="s">
        <v>204</v>
      </c>
      <c r="C331" s="371"/>
      <c r="D331" s="290"/>
      <c r="E331" s="197"/>
      <c r="F331" s="197"/>
      <c r="G331" s="197"/>
      <c r="H331" s="198"/>
      <c r="I331" s="198"/>
      <c r="J331" s="198"/>
      <c r="K331" s="198"/>
      <c r="L331" s="302"/>
      <c r="M331" s="302"/>
      <c r="N331" s="302"/>
      <c r="O331" s="302"/>
      <c r="P331" s="369"/>
      <c r="Q331" s="305"/>
      <c r="R331" s="305"/>
    </row>
    <row r="332" spans="1:22" ht="26.25" x14ac:dyDescent="0.25">
      <c r="A332" s="413"/>
      <c r="B332" s="96" t="s">
        <v>351</v>
      </c>
      <c r="C332" s="371"/>
      <c r="D332" s="291">
        <f t="shared" ref="D332" si="276">E332+G332</f>
        <v>30.200000000000003</v>
      </c>
      <c r="E332" s="199">
        <f>E91+E102+E107+E120+E129+E138+E163+E184+E235</f>
        <v>30.200000000000003</v>
      </c>
      <c r="F332" s="199">
        <f>F91+F102+F107+F120+F129+F138+F163+F184+F235</f>
        <v>23.1</v>
      </c>
      <c r="G332" s="199"/>
      <c r="H332" s="200">
        <f t="shared" ref="H332:H333" si="277">I332+K332</f>
        <v>0</v>
      </c>
      <c r="I332" s="198">
        <f>I91+I102+I107+I120+I129+I138+I163+I184+I235</f>
        <v>0</v>
      </c>
      <c r="J332" s="198">
        <f>J91+J102+J107+J120+J129+J138+J163+J184+J235</f>
        <v>0</v>
      </c>
      <c r="K332" s="198"/>
      <c r="L332" s="302">
        <f>M332</f>
        <v>30.200000000000003</v>
      </c>
      <c r="M332" s="302">
        <f>M91+M102+M107+M120+M129+M163+M184+M235+M138</f>
        <v>30.200000000000003</v>
      </c>
      <c r="N332" s="302">
        <f>N91+N102+N107+N120+N129+N163+N184+N235+N138</f>
        <v>23.1</v>
      </c>
      <c r="O332" s="302"/>
      <c r="P332" s="369"/>
      <c r="Q332" s="305"/>
      <c r="R332" s="305"/>
    </row>
    <row r="333" spans="1:22" ht="25.5" x14ac:dyDescent="0.25">
      <c r="A333" s="413"/>
      <c r="B333" s="401" t="s">
        <v>317</v>
      </c>
      <c r="C333" s="371"/>
      <c r="D333" s="291">
        <f>E333+G333</f>
        <v>2826</v>
      </c>
      <c r="E333" s="199">
        <f>E22+E79+E93+E252</f>
        <v>0</v>
      </c>
      <c r="F333" s="199">
        <f>F22+F79+F93+F252</f>
        <v>0</v>
      </c>
      <c r="G333" s="199">
        <f>G22+G79+G93+G252</f>
        <v>2826</v>
      </c>
      <c r="H333" s="200">
        <f t="shared" si="277"/>
        <v>70.599999999999994</v>
      </c>
      <c r="I333" s="200">
        <f>I22+I79+I93+I252</f>
        <v>0</v>
      </c>
      <c r="J333" s="200">
        <f>J22+J79+J93+J252</f>
        <v>0</v>
      </c>
      <c r="K333" s="200">
        <f>K22+K79+K93+K252</f>
        <v>70.599999999999994</v>
      </c>
      <c r="L333" s="303">
        <f t="shared" ref="L333" si="278">M333+O333</f>
        <v>2896.6</v>
      </c>
      <c r="M333" s="303">
        <f>M22+M79+M93+M252</f>
        <v>0</v>
      </c>
      <c r="N333" s="303">
        <f>N22+N79+N93+N252</f>
        <v>0</v>
      </c>
      <c r="O333" s="303">
        <f>O22+O79+O93+O252</f>
        <v>2896.6</v>
      </c>
      <c r="P333" s="306"/>
      <c r="Q333" s="306"/>
      <c r="R333" s="306"/>
    </row>
    <row r="334" spans="1:22" ht="38.25" customHeight="1" x14ac:dyDescent="0.25">
      <c r="A334" s="413"/>
      <c r="B334" s="401" t="s">
        <v>316</v>
      </c>
      <c r="C334" s="371"/>
      <c r="D334" s="291">
        <f t="shared" ref="D334:O334" si="279">D74+D75</f>
        <v>1618.7000000000003</v>
      </c>
      <c r="E334" s="199">
        <f t="shared" si="279"/>
        <v>809</v>
      </c>
      <c r="F334" s="199">
        <f t="shared" si="279"/>
        <v>0</v>
      </c>
      <c r="G334" s="199">
        <f t="shared" si="279"/>
        <v>809.7</v>
      </c>
      <c r="H334" s="200">
        <f t="shared" si="279"/>
        <v>388.7</v>
      </c>
      <c r="I334" s="200">
        <f t="shared" si="279"/>
        <v>0</v>
      </c>
      <c r="J334" s="200">
        <f t="shared" si="279"/>
        <v>0</v>
      </c>
      <c r="K334" s="200">
        <f t="shared" si="279"/>
        <v>388.7</v>
      </c>
      <c r="L334" s="303">
        <f t="shared" si="279"/>
        <v>2007.4</v>
      </c>
      <c r="M334" s="303">
        <f t="shared" si="279"/>
        <v>809</v>
      </c>
      <c r="N334" s="303">
        <f t="shared" si="279"/>
        <v>0</v>
      </c>
      <c r="O334" s="303">
        <f t="shared" si="279"/>
        <v>1198.4000000000001</v>
      </c>
      <c r="P334" s="307"/>
      <c r="Q334" s="206"/>
      <c r="R334" s="206"/>
    </row>
    <row r="335" spans="1:22" ht="55.5" customHeight="1" x14ac:dyDescent="0.25">
      <c r="A335" s="413"/>
      <c r="B335" s="385" t="s">
        <v>572</v>
      </c>
      <c r="C335" s="371"/>
      <c r="D335" s="291">
        <f t="shared" ref="D335:O335" si="280">D76</f>
        <v>0</v>
      </c>
      <c r="E335" s="199">
        <f t="shared" si="280"/>
        <v>0</v>
      </c>
      <c r="F335" s="199">
        <f t="shared" si="280"/>
        <v>0</v>
      </c>
      <c r="G335" s="199">
        <f t="shared" si="280"/>
        <v>0</v>
      </c>
      <c r="H335" s="200">
        <f t="shared" si="280"/>
        <v>25.3</v>
      </c>
      <c r="I335" s="200">
        <f t="shared" si="280"/>
        <v>0.6</v>
      </c>
      <c r="J335" s="200">
        <f t="shared" si="280"/>
        <v>0.5</v>
      </c>
      <c r="K335" s="200">
        <f t="shared" si="280"/>
        <v>24.7</v>
      </c>
      <c r="L335" s="303">
        <f t="shared" si="280"/>
        <v>25.3</v>
      </c>
      <c r="M335" s="303">
        <f t="shared" si="280"/>
        <v>0.6</v>
      </c>
      <c r="N335" s="303">
        <f t="shared" si="280"/>
        <v>0.5</v>
      </c>
      <c r="O335" s="303">
        <f t="shared" si="280"/>
        <v>24.7</v>
      </c>
      <c r="P335" s="307"/>
      <c r="Q335" s="206"/>
      <c r="R335" s="206"/>
    </row>
    <row r="336" spans="1:22" ht="51.75" x14ac:dyDescent="0.25">
      <c r="A336" s="413"/>
      <c r="B336" s="385" t="s">
        <v>352</v>
      </c>
      <c r="C336" s="371"/>
      <c r="D336" s="291">
        <f>E336+G336</f>
        <v>404.4</v>
      </c>
      <c r="E336" s="199">
        <f>E243+E238</f>
        <v>404.4</v>
      </c>
      <c r="F336" s="291">
        <f>F243+F238</f>
        <v>256.7</v>
      </c>
      <c r="G336" s="199">
        <f>G243+G238</f>
        <v>0</v>
      </c>
      <c r="H336" s="200">
        <f>I336+K336</f>
        <v>0</v>
      </c>
      <c r="I336" s="200">
        <f>I243+I238</f>
        <v>0</v>
      </c>
      <c r="J336" s="200">
        <f>J243+J238</f>
        <v>0</v>
      </c>
      <c r="K336" s="200">
        <f>K243+K238</f>
        <v>0</v>
      </c>
      <c r="L336" s="303">
        <f t="shared" ref="L336:L344" si="281">M336+O336</f>
        <v>404.4</v>
      </c>
      <c r="M336" s="303">
        <f>M243+M238</f>
        <v>404.4</v>
      </c>
      <c r="N336" s="303">
        <f>N243+N238</f>
        <v>256.7</v>
      </c>
      <c r="O336" s="303">
        <f>O243+O238</f>
        <v>0</v>
      </c>
      <c r="P336" s="307"/>
      <c r="Q336" s="307"/>
      <c r="R336" s="307"/>
    </row>
    <row r="337" spans="1:19" ht="26.25" hidden="1" customHeight="1" x14ac:dyDescent="0.25">
      <c r="A337" s="413"/>
      <c r="B337" s="385" t="s">
        <v>351</v>
      </c>
      <c r="C337" s="371"/>
      <c r="D337" s="280">
        <f t="shared" ref="D337:D345" si="282">E337+G337</f>
        <v>0</v>
      </c>
      <c r="E337" s="199"/>
      <c r="F337" s="199"/>
      <c r="G337" s="199"/>
      <c r="H337" s="300">
        <f t="shared" ref="H337:H344" si="283">I337+K337</f>
        <v>0</v>
      </c>
      <c r="I337" s="200"/>
      <c r="J337" s="200"/>
      <c r="K337" s="200"/>
      <c r="L337" s="304">
        <f t="shared" si="281"/>
        <v>0</v>
      </c>
      <c r="M337" s="303"/>
      <c r="N337" s="303"/>
      <c r="O337" s="303"/>
      <c r="P337" s="307"/>
      <c r="Q337" s="206"/>
      <c r="R337" s="206"/>
    </row>
    <row r="338" spans="1:19" ht="26.25" x14ac:dyDescent="0.25">
      <c r="A338" s="413"/>
      <c r="B338" s="385" t="s">
        <v>353</v>
      </c>
      <c r="C338" s="371"/>
      <c r="D338" s="280">
        <f t="shared" si="282"/>
        <v>65</v>
      </c>
      <c r="E338" s="291">
        <f>E324</f>
        <v>65</v>
      </c>
      <c r="F338" s="291">
        <f t="shared" ref="F338:G338" si="284">F324</f>
        <v>40.200000000000003</v>
      </c>
      <c r="G338" s="291">
        <f t="shared" si="284"/>
        <v>0</v>
      </c>
      <c r="H338" s="300">
        <f t="shared" si="283"/>
        <v>0</v>
      </c>
      <c r="I338" s="200">
        <f>I324</f>
        <v>0</v>
      </c>
      <c r="J338" s="200">
        <f t="shared" ref="J338:K338" si="285">J324</f>
        <v>0</v>
      </c>
      <c r="K338" s="200">
        <f t="shared" si="285"/>
        <v>0</v>
      </c>
      <c r="L338" s="304">
        <f t="shared" si="281"/>
        <v>65</v>
      </c>
      <c r="M338" s="303">
        <f>M324</f>
        <v>65</v>
      </c>
      <c r="N338" s="303">
        <f t="shared" ref="N338:O338" si="286">N324</f>
        <v>40.200000000000003</v>
      </c>
      <c r="O338" s="303">
        <f t="shared" si="286"/>
        <v>0</v>
      </c>
      <c r="P338" s="307"/>
      <c r="Q338" s="307"/>
      <c r="R338" s="307"/>
    </row>
    <row r="339" spans="1:19" ht="26.25" x14ac:dyDescent="0.25">
      <c r="A339" s="413"/>
      <c r="B339" s="385" t="s">
        <v>501</v>
      </c>
      <c r="C339" s="371"/>
      <c r="D339" s="280">
        <f t="shared" si="282"/>
        <v>228.29999999999993</v>
      </c>
      <c r="E339" s="291">
        <f>E92+E99+E104+E109+E113+E117+E122+E126+E131+E135+E140+E144+E148+E152+E156+E160+E165+E169+E173+E177+E181+E186+E190+E194+E198+E202+E206+E210+E214+E218+E219+E224+E228+E229+E237+E242</f>
        <v>228.29999999999993</v>
      </c>
      <c r="F339" s="291">
        <f>F92+F99+F104+F109+F113+F117+F122+F126+F131+F135+F140+F144+F148+F152+F156+F160+F165+F169+F173+F177+F181+F186+F190+F194+F198+F202+F206+F210+F214+F218+F219+F224+F228+F229+F237+F242</f>
        <v>174.60000000000002</v>
      </c>
      <c r="G339" s="291">
        <f>G92+G99+G104+G109+G113+G117+G122+G126+G131+G135+G140+G144+G148+G152+G156+G160+G165+G169+G173+G177+G181+G186+G190+G194+G198+G202+G206+G210+G214+G218+G219+G224+G228+G229+G237+G242</f>
        <v>0</v>
      </c>
      <c r="H339" s="300">
        <f t="shared" si="283"/>
        <v>0</v>
      </c>
      <c r="I339" s="300">
        <f>I92+I99+I104+I109+I113+I117+I122+I126+I131+I135+I140+I144+I148+I152+I156+I160+I165+I169+I173+I177+I181+I186+I190+I194+I198+I202+I206+I210+I214+I218+I219+I224+I228+I229+I237+I242</f>
        <v>0</v>
      </c>
      <c r="J339" s="300">
        <f>J92+J99+J104+J109+J113+J117+J122+J126+J131+J135+J140+J144+J148+J152+J156+J160+J165+J169+J173+J177+J181+J186+J190+J194+J198+J202+J206+J210+J214+J218+J219+J224+J228+J229+J237+J242</f>
        <v>0</v>
      </c>
      <c r="K339" s="300">
        <f>K92+K99+K104+K109+K113+K117+K122+K126+K131+K135+K140+K144+K148+K152+K156+K160+K165+K169+K173+K177+K181+K186+K190+K194+K198+K202+K206+K210+K214+K218+K219+K224+K228+K229+K237+K242</f>
        <v>0</v>
      </c>
      <c r="L339" s="304">
        <f t="shared" si="281"/>
        <v>228.2999999999999</v>
      </c>
      <c r="M339" s="304">
        <f>M92+M99+M104+M109+M113+M117+M122+M126+M131+M135+M140+M144+M148+M152+M156+M160+M165+M169+M173+M177+M181+M186+M190+M194+M198+M202+M206+M210+M214+M218+M219+M224+M228+M229+M237+M242</f>
        <v>228.2999999999999</v>
      </c>
      <c r="N339" s="304">
        <f>N92+N99+N104+N109+N113+N117+N122+N126+N131+N135+N140+N144+N148+N152+N156+N160+N165+N169+N173+N177+N181+N186+N190+N194+N198+N202+N206+N210+N214+N218+N219+N224+N228+N229+N237+N242</f>
        <v>174.60000000000002</v>
      </c>
      <c r="O339" s="303">
        <f>O92+O99+O104+O109+O113+O117+O122+O126+O131+O135+O140+O144+O148+O152+O156+O160+O165+O169+O173+O177+O181+O186+O190+O194+O198+O202+O206+O210+O214+O218+O219+O224+O228+O229+O237+O242</f>
        <v>0</v>
      </c>
      <c r="P339" s="307"/>
      <c r="Q339" s="307"/>
      <c r="R339" s="307"/>
    </row>
    <row r="340" spans="1:19" ht="26.25" x14ac:dyDescent="0.25">
      <c r="A340" s="413"/>
      <c r="B340" s="385" t="s">
        <v>527</v>
      </c>
      <c r="C340" s="371"/>
      <c r="D340" s="280">
        <f t="shared" si="282"/>
        <v>145</v>
      </c>
      <c r="E340" s="291">
        <f>E23+E25+E29+E33+E38+E42+E46+E50+E54+E58+E62+E66+E83+E98+E103+E108+E112+E116+E121+E125+E130+E134+E139+E143+E147+E151+E155+E159+E164+E168+E172+E176+E180+E185+E189+E193+E197+E201+E205+E209+E213+E217+E223+E227+E236+E241+E254+E258+E262+E266+E270+E274+E278+E282+E286+E290+E294+E298+E302+E306+E314+E316+E322+E325+E327</f>
        <v>145</v>
      </c>
      <c r="F340" s="291">
        <f t="shared" ref="F340:G340" si="287">F23+F25+F29+F33+F38+F42+F46+F50+F54+F58+F62+F66+F83+F98+F103+F108+F112+F116+F121+F125+F130+F134+F139+F143+F147+F151+F155+F159+F164+F168+F172+F176+F180+F185+F189+F193+F197+F201+F205+F209+F213+F217+F223+F227+F236+F241+F254+F258+F262+F266+F270+F274+F278+F282+F286+F290+F294+F298+F302+F306+F314+F316+F322+F325+F327</f>
        <v>110.79999999999998</v>
      </c>
      <c r="G340" s="291">
        <f t="shared" si="287"/>
        <v>0</v>
      </c>
      <c r="H340" s="300">
        <f t="shared" si="283"/>
        <v>0</v>
      </c>
      <c r="I340" s="300">
        <f t="shared" ref="I340:O340" si="288">I23+I25+I29+I33+I38+I42+I46+I50+I54+I58+I62+I66+I83+I98+I103+I108+I112+I116+I121+I125+I130+I134+I139+I143+I147+I151+I155+I159+I164+I168+I172+I176+I180+I185+I189+I193+I197+I201+I205+I209+I213+I217+I223+I227+I236+I241+I254+I258+I262+I266+I270+I274+I278+I282+I286+I290+I294+I298+I302+I306+I314+I316+I322+I325+I327</f>
        <v>0</v>
      </c>
      <c r="J340" s="300">
        <f t="shared" si="288"/>
        <v>0</v>
      </c>
      <c r="K340" s="300">
        <f t="shared" si="288"/>
        <v>0</v>
      </c>
      <c r="L340" s="304">
        <f t="shared" si="281"/>
        <v>145.00000000000003</v>
      </c>
      <c r="M340" s="304">
        <f t="shared" ref="M340" si="289">M23+M25+M29+M33+M38+M42+M46+M50+M54+M58+M62+M66+M83+M98+M103+M108+M112+M116+M121+M125+M130+M134+M139+M143+M147+M151+M155+M159+M164+M168+M172+M176+M180+M185+M189+M193+M197+M201+M205+M209+M213+M217+M223+M227+M236+M241+M254+M258+M262+M266+M270+M274+M278+M282+M286+M290+M294+M298+M302+M306+M314+M316+M322+M325+M327</f>
        <v>145.00000000000003</v>
      </c>
      <c r="N340" s="304">
        <f t="shared" si="288"/>
        <v>110.79999999999998</v>
      </c>
      <c r="O340" s="303">
        <f t="shared" si="288"/>
        <v>0</v>
      </c>
      <c r="P340" s="307"/>
      <c r="Q340" s="307"/>
      <c r="R340" s="307"/>
    </row>
    <row r="341" spans="1:19" ht="39" hidden="1" customHeight="1" x14ac:dyDescent="0.25">
      <c r="A341" s="413"/>
      <c r="B341" s="385" t="s">
        <v>397</v>
      </c>
      <c r="C341" s="371"/>
      <c r="D341" s="280">
        <f t="shared" si="282"/>
        <v>0</v>
      </c>
      <c r="E341" s="291">
        <f t="shared" ref="E341:G341" si="290">E312</f>
        <v>0</v>
      </c>
      <c r="F341" s="291">
        <f t="shared" si="290"/>
        <v>0</v>
      </c>
      <c r="G341" s="291">
        <f t="shared" si="290"/>
        <v>0</v>
      </c>
      <c r="H341" s="300">
        <f t="shared" si="283"/>
        <v>0</v>
      </c>
      <c r="I341" s="300">
        <f t="shared" ref="I341:K341" si="291">I312</f>
        <v>0</v>
      </c>
      <c r="J341" s="300">
        <f t="shared" si="291"/>
        <v>0</v>
      </c>
      <c r="K341" s="300">
        <f t="shared" si="291"/>
        <v>0</v>
      </c>
      <c r="L341" s="304">
        <f t="shared" si="281"/>
        <v>0</v>
      </c>
      <c r="M341" s="304">
        <f t="shared" ref="M341:O341" si="292">M312</f>
        <v>0</v>
      </c>
      <c r="N341" s="304">
        <f t="shared" si="292"/>
        <v>0</v>
      </c>
      <c r="O341" s="303">
        <f t="shared" si="292"/>
        <v>0</v>
      </c>
      <c r="P341" s="2"/>
    </row>
    <row r="342" spans="1:19" x14ac:dyDescent="0.25">
      <c r="A342" s="413"/>
      <c r="B342" s="385" t="s">
        <v>480</v>
      </c>
      <c r="C342" s="371"/>
      <c r="D342" s="280">
        <f t="shared" si="282"/>
        <v>107.7</v>
      </c>
      <c r="E342" s="291">
        <f>E81+E85+E95+E248+E313+E319</f>
        <v>107.7</v>
      </c>
      <c r="F342" s="291">
        <f>F81+F85+F95+F248+F313+F319</f>
        <v>1.1000000000000001</v>
      </c>
      <c r="G342" s="291">
        <f>G81+G85+G95+G248+G313+G319</f>
        <v>0</v>
      </c>
      <c r="H342" s="300">
        <f t="shared" si="283"/>
        <v>0</v>
      </c>
      <c r="I342" s="300">
        <f>I81+I85+I95+I248+I313+I319</f>
        <v>0</v>
      </c>
      <c r="J342" s="300">
        <f>J81+J85+J95+J248+J313+J319</f>
        <v>0</v>
      </c>
      <c r="K342" s="300">
        <f>K81+K85+K95+K248+K313+K319</f>
        <v>0</v>
      </c>
      <c r="L342" s="304">
        <f t="shared" si="281"/>
        <v>107.7</v>
      </c>
      <c r="M342" s="304">
        <f>M81+M85+M95+M248+M313+M319</f>
        <v>107.7</v>
      </c>
      <c r="N342" s="304">
        <f>N81+N85+N95+N248+N313+N319</f>
        <v>1.1000000000000001</v>
      </c>
      <c r="O342" s="303">
        <f>O81+O85+O95+O248+O313+O319</f>
        <v>0</v>
      </c>
      <c r="P342" s="2"/>
    </row>
    <row r="343" spans="1:19" ht="51.75" x14ac:dyDescent="0.25">
      <c r="A343" s="413"/>
      <c r="B343" s="385" t="s">
        <v>537</v>
      </c>
      <c r="C343" s="371"/>
      <c r="D343" s="280">
        <f t="shared" si="282"/>
        <v>6.2</v>
      </c>
      <c r="E343" s="291">
        <f>E24</f>
        <v>6.2</v>
      </c>
      <c r="F343" s="291">
        <f>F24</f>
        <v>4.8</v>
      </c>
      <c r="G343" s="291">
        <f>G24</f>
        <v>0</v>
      </c>
      <c r="H343" s="300">
        <f t="shared" si="283"/>
        <v>0</v>
      </c>
      <c r="I343" s="300">
        <f>I24</f>
        <v>0</v>
      </c>
      <c r="J343" s="300">
        <f>J24</f>
        <v>0</v>
      </c>
      <c r="K343" s="300">
        <f>K24</f>
        <v>0</v>
      </c>
      <c r="L343" s="304">
        <f t="shared" si="281"/>
        <v>6.2</v>
      </c>
      <c r="M343" s="304">
        <f>M24</f>
        <v>6.2</v>
      </c>
      <c r="N343" s="304">
        <f>N24</f>
        <v>4.8</v>
      </c>
      <c r="O343" s="304">
        <f>O24</f>
        <v>0</v>
      </c>
      <c r="P343" s="2"/>
    </row>
    <row r="344" spans="1:19" ht="26.25" x14ac:dyDescent="0.25">
      <c r="A344" s="414"/>
      <c r="B344" s="390" t="s">
        <v>442</v>
      </c>
      <c r="C344" s="372"/>
      <c r="D344" s="280">
        <f t="shared" si="282"/>
        <v>28.9</v>
      </c>
      <c r="E344" s="291">
        <f>E94</f>
        <v>28.9</v>
      </c>
      <c r="F344" s="291">
        <f>F94</f>
        <v>0.4</v>
      </c>
      <c r="G344" s="291">
        <f>G94</f>
        <v>0</v>
      </c>
      <c r="H344" s="300">
        <f t="shared" si="283"/>
        <v>0</v>
      </c>
      <c r="I344" s="300">
        <f>I94</f>
        <v>0</v>
      </c>
      <c r="J344" s="300">
        <f>J94</f>
        <v>0</v>
      </c>
      <c r="K344" s="300">
        <f>K94</f>
        <v>0</v>
      </c>
      <c r="L344" s="304">
        <f t="shared" si="281"/>
        <v>28.9</v>
      </c>
      <c r="M344" s="304">
        <f>M94</f>
        <v>28.9</v>
      </c>
      <c r="N344" s="304">
        <f>N94</f>
        <v>0.4</v>
      </c>
      <c r="O344" s="303">
        <f>O94</f>
        <v>0</v>
      </c>
      <c r="P344" s="2"/>
    </row>
    <row r="345" spans="1:19" ht="39" hidden="1" customHeight="1" x14ac:dyDescent="0.25">
      <c r="A345" s="377"/>
      <c r="B345" s="170" t="s">
        <v>443</v>
      </c>
      <c r="C345" s="372"/>
      <c r="D345" s="280">
        <f t="shared" si="282"/>
        <v>0</v>
      </c>
      <c r="E345" s="199">
        <f t="shared" ref="E345:O345" si="293">E82+E86+E249</f>
        <v>0</v>
      </c>
      <c r="F345" s="199">
        <f t="shared" si="293"/>
        <v>0</v>
      </c>
      <c r="G345" s="199">
        <f t="shared" si="293"/>
        <v>0</v>
      </c>
      <c r="H345" s="200">
        <f t="shared" si="293"/>
        <v>0</v>
      </c>
      <c r="I345" s="200">
        <f t="shared" si="293"/>
        <v>0</v>
      </c>
      <c r="J345" s="200">
        <f t="shared" si="293"/>
        <v>0</v>
      </c>
      <c r="K345" s="200">
        <f t="shared" si="293"/>
        <v>0</v>
      </c>
      <c r="L345" s="303">
        <f t="shared" si="293"/>
        <v>0</v>
      </c>
      <c r="M345" s="303">
        <f t="shared" si="293"/>
        <v>0</v>
      </c>
      <c r="N345" s="303">
        <f t="shared" si="293"/>
        <v>0</v>
      </c>
      <c r="O345" s="303">
        <f t="shared" si="293"/>
        <v>0</v>
      </c>
      <c r="P345" s="2"/>
    </row>
    <row r="346" spans="1:19" x14ac:dyDescent="0.25">
      <c r="A346" s="378"/>
      <c r="B346" s="107"/>
      <c r="C346" s="201"/>
      <c r="D346" s="107"/>
      <c r="E346" s="107"/>
      <c r="F346" s="202"/>
      <c r="G346" s="202"/>
      <c r="H346" s="202"/>
      <c r="I346" s="202"/>
      <c r="J346" s="202"/>
      <c r="K346" s="107"/>
      <c r="L346" s="202"/>
      <c r="M346" s="202"/>
      <c r="N346" s="202"/>
      <c r="O346" s="17"/>
      <c r="P346" s="206"/>
      <c r="R346" s="65" t="s">
        <v>305</v>
      </c>
      <c r="S346" s="66">
        <f>SUMIF(C19:C327,1,L19:L327)</f>
        <v>10.700000000000001</v>
      </c>
    </row>
    <row r="347" spans="1:19" x14ac:dyDescent="0.25">
      <c r="A347" s="206"/>
      <c r="B347" s="6"/>
      <c r="C347" s="203"/>
      <c r="D347" s="6"/>
      <c r="E347" s="6"/>
      <c r="F347" s="6"/>
      <c r="G347" s="6"/>
      <c r="H347" s="6"/>
      <c r="I347" s="6"/>
      <c r="J347" s="6"/>
      <c r="L347" s="6"/>
      <c r="M347" s="6"/>
      <c r="N347" s="6"/>
      <c r="O347" s="6"/>
      <c r="P347" s="206"/>
      <c r="R347" s="65" t="s">
        <v>306</v>
      </c>
      <c r="S347" s="66">
        <f>SUMIF(C19:C327,2,L19:L327)</f>
        <v>0</v>
      </c>
    </row>
    <row r="348" spans="1:19" x14ac:dyDescent="0.25">
      <c r="A348" s="206"/>
      <c r="B348" s="6"/>
      <c r="C348" s="203"/>
      <c r="D348" s="6"/>
      <c r="E348" s="6"/>
      <c r="F348" s="6"/>
      <c r="G348" s="6"/>
      <c r="H348" s="6"/>
      <c r="I348" s="6"/>
      <c r="J348" s="6"/>
      <c r="L348" s="6"/>
      <c r="M348" s="6"/>
      <c r="N348" s="6"/>
      <c r="R348" s="65" t="s">
        <v>307</v>
      </c>
      <c r="S348" s="66">
        <f>SUMIF(C19:C327,3,L19:L327)</f>
        <v>0</v>
      </c>
    </row>
    <row r="349" spans="1:19" x14ac:dyDescent="0.25">
      <c r="A349" s="206"/>
      <c r="B349" s="6"/>
      <c r="C349" s="203"/>
      <c r="D349" s="6"/>
      <c r="E349" s="6"/>
      <c r="F349" s="6"/>
      <c r="G349" s="6"/>
      <c r="H349" s="6"/>
      <c r="I349" s="6"/>
      <c r="J349" s="6"/>
      <c r="L349" s="6"/>
      <c r="M349" s="6"/>
      <c r="N349" s="6"/>
      <c r="R349" s="65" t="s">
        <v>446</v>
      </c>
      <c r="S349" s="66">
        <f>SUMIF(C19:C327,4,L19:L327)</f>
        <v>1728.7</v>
      </c>
    </row>
    <row r="350" spans="1:19" x14ac:dyDescent="0.25">
      <c r="A350" s="206"/>
      <c r="B350" s="6"/>
      <c r="C350" s="203"/>
      <c r="D350" s="6"/>
      <c r="E350" s="6"/>
      <c r="F350" s="6"/>
      <c r="G350" s="6"/>
      <c r="H350" s="6"/>
      <c r="I350" s="6"/>
      <c r="J350" s="6"/>
      <c r="L350" s="6"/>
      <c r="M350" s="6"/>
      <c r="N350" s="6"/>
      <c r="R350" s="65" t="s">
        <v>311</v>
      </c>
      <c r="S350" s="66">
        <f>SUMIF(C19:C327,5,L19:L327)</f>
        <v>310.2</v>
      </c>
    </row>
    <row r="351" spans="1:19" x14ac:dyDescent="0.25">
      <c r="A351" s="206"/>
      <c r="B351" s="6"/>
      <c r="C351" s="203"/>
      <c r="D351" s="6"/>
      <c r="E351" s="6"/>
      <c r="F351" s="6"/>
      <c r="G351" s="6"/>
      <c r="H351" s="6"/>
      <c r="I351" s="6"/>
      <c r="J351" s="6"/>
      <c r="L351" s="6"/>
      <c r="M351" s="6"/>
      <c r="N351" s="6"/>
      <c r="R351" s="65" t="s">
        <v>309</v>
      </c>
      <c r="S351" s="66">
        <f>SUMIF(C19:C327,6,L19:L327)</f>
        <v>12.000000000000002</v>
      </c>
    </row>
    <row r="352" spans="1:19" x14ac:dyDescent="0.25">
      <c r="A352" s="206"/>
      <c r="B352" s="6"/>
      <c r="C352" s="203"/>
      <c r="D352" s="6"/>
      <c r="E352" s="6"/>
      <c r="F352" s="6"/>
      <c r="G352" s="6"/>
      <c r="H352" s="6"/>
      <c r="I352" s="6"/>
      <c r="J352" s="6"/>
      <c r="L352" s="6"/>
      <c r="M352" s="6"/>
      <c r="N352" s="6"/>
      <c r="R352" s="65" t="s">
        <v>310</v>
      </c>
      <c r="S352" s="66">
        <f>SUMIF(C19:C327,7,L19:L327)</f>
        <v>120.6</v>
      </c>
    </row>
    <row r="353" spans="1:19" x14ac:dyDescent="0.25">
      <c r="A353" s="206"/>
      <c r="B353" s="6"/>
      <c r="C353" s="203"/>
      <c r="D353" s="6"/>
      <c r="E353" s="6"/>
      <c r="F353" s="6"/>
      <c r="G353" s="6"/>
      <c r="H353" s="6"/>
      <c r="I353" s="6"/>
      <c r="J353" s="6"/>
      <c r="L353" s="6"/>
      <c r="M353" s="6"/>
      <c r="N353" s="6"/>
      <c r="R353" s="65" t="s">
        <v>312</v>
      </c>
      <c r="S353" s="66">
        <f>SUMIF(C19:C327,8,L19:L327)</f>
        <v>1997.1000000000001</v>
      </c>
    </row>
    <row r="354" spans="1:19" x14ac:dyDescent="0.25">
      <c r="A354" s="206"/>
      <c r="B354" s="6"/>
      <c r="C354" s="203"/>
      <c r="D354" s="6"/>
      <c r="E354" s="6"/>
      <c r="F354" s="6"/>
      <c r="G354" s="6"/>
      <c r="H354" s="6"/>
      <c r="I354" s="6"/>
      <c r="J354" s="6"/>
      <c r="L354" s="6"/>
      <c r="M354" s="6"/>
      <c r="N354" s="6"/>
      <c r="R354" s="65" t="s">
        <v>313</v>
      </c>
      <c r="S354" s="66">
        <f>SUMIF(C19:C327,9,L19:L327)</f>
        <v>1679.2000000000003</v>
      </c>
    </row>
    <row r="355" spans="1:19" x14ac:dyDescent="0.25">
      <c r="A355" s="206"/>
      <c r="B355" s="6"/>
      <c r="C355" s="203"/>
      <c r="D355" s="6"/>
      <c r="E355" s="6"/>
      <c r="F355" s="6"/>
      <c r="G355" s="6"/>
      <c r="H355" s="6"/>
      <c r="I355" s="6"/>
      <c r="J355" s="6"/>
      <c r="L355" s="6"/>
      <c r="M355" s="6"/>
      <c r="N355" s="6"/>
      <c r="R355" s="65" t="s">
        <v>314</v>
      </c>
      <c r="S355" s="66">
        <f>SUMIF(C19:C327,10,L19:L327)</f>
        <v>86.499999999999986</v>
      </c>
    </row>
    <row r="356" spans="1:19" x14ac:dyDescent="0.25">
      <c r="A356" s="206"/>
      <c r="B356" s="6"/>
      <c r="C356" s="203"/>
      <c r="D356" s="6"/>
      <c r="E356" s="6"/>
      <c r="F356" s="6"/>
      <c r="G356" s="6"/>
      <c r="H356" s="6"/>
      <c r="I356" s="6"/>
      <c r="J356" s="6"/>
      <c r="L356" s="6"/>
      <c r="M356" s="6"/>
      <c r="N356" s="6"/>
      <c r="R356" s="65"/>
      <c r="S356" s="66"/>
    </row>
    <row r="357" spans="1:19" x14ac:dyDescent="0.25">
      <c r="A357" s="206"/>
      <c r="B357" s="6"/>
      <c r="C357" s="203"/>
      <c r="D357" s="6"/>
      <c r="E357" s="6"/>
      <c r="F357" s="6"/>
      <c r="G357" s="6"/>
      <c r="H357" s="6"/>
      <c r="I357" s="6"/>
      <c r="J357" s="6"/>
      <c r="L357" s="6"/>
      <c r="M357" s="6"/>
      <c r="N357" s="6"/>
      <c r="R357" s="70" t="s">
        <v>172</v>
      </c>
      <c r="S357" s="71">
        <f>SUM(S346:S355)</f>
        <v>5945</v>
      </c>
    </row>
    <row r="358" spans="1:19" x14ac:dyDescent="0.25">
      <c r="A358" s="206"/>
      <c r="B358" s="6"/>
      <c r="C358" s="203"/>
      <c r="D358" s="6"/>
      <c r="E358" s="6"/>
      <c r="F358" s="6"/>
      <c r="G358" s="6"/>
      <c r="H358" s="6"/>
      <c r="I358" s="6"/>
      <c r="J358" s="6"/>
      <c r="L358" s="6"/>
      <c r="M358" s="6"/>
      <c r="N358" s="6"/>
      <c r="R358" s="174"/>
      <c r="S358" s="89">
        <f>L330-S357</f>
        <v>0</v>
      </c>
    </row>
    <row r="359" spans="1:19" x14ac:dyDescent="0.25">
      <c r="A359" s="206"/>
      <c r="B359" s="6"/>
      <c r="C359" s="203"/>
      <c r="D359" s="6"/>
      <c r="E359" s="6"/>
      <c r="F359" s="6"/>
      <c r="G359" s="6"/>
      <c r="H359" s="6"/>
      <c r="I359" s="6"/>
      <c r="J359" s="6"/>
      <c r="L359" s="6"/>
      <c r="M359" s="6"/>
      <c r="N359" s="6"/>
    </row>
    <row r="360" spans="1:19" x14ac:dyDescent="0.25">
      <c r="A360" s="206"/>
      <c r="B360" s="6"/>
      <c r="C360" s="203"/>
      <c r="D360" s="6"/>
      <c r="E360" s="6"/>
      <c r="F360" s="6"/>
      <c r="G360" s="6"/>
      <c r="H360" s="6"/>
      <c r="I360" s="6"/>
      <c r="J360" s="6"/>
      <c r="L360" s="6"/>
      <c r="M360" s="6"/>
      <c r="N360" s="6"/>
    </row>
    <row r="361" spans="1:19" x14ac:dyDescent="0.25">
      <c r="A361" s="206"/>
      <c r="B361" s="6"/>
      <c r="C361" s="203"/>
      <c r="D361" s="6"/>
      <c r="E361" s="6"/>
      <c r="F361" s="6"/>
      <c r="G361" s="6"/>
      <c r="H361" s="6"/>
      <c r="I361" s="6"/>
      <c r="J361" s="6"/>
      <c r="L361" s="6"/>
      <c r="M361" s="6"/>
      <c r="N361" s="6"/>
    </row>
    <row r="362" spans="1:19" x14ac:dyDescent="0.25">
      <c r="A362" s="206"/>
      <c r="B362" s="6"/>
      <c r="C362" s="203"/>
      <c r="D362" s="6"/>
      <c r="E362" s="6"/>
      <c r="F362" s="6"/>
      <c r="G362" s="6"/>
      <c r="H362" s="6"/>
      <c r="I362" s="6"/>
      <c r="J362" s="6"/>
      <c r="L362" s="6"/>
      <c r="M362" s="6"/>
      <c r="N362" s="6"/>
    </row>
    <row r="363" spans="1:19" x14ac:dyDescent="0.25">
      <c r="A363" s="206"/>
      <c r="B363" s="6"/>
      <c r="C363" s="203"/>
      <c r="D363" s="6"/>
      <c r="E363" s="6"/>
      <c r="F363" s="6"/>
      <c r="G363" s="6"/>
      <c r="H363" s="6"/>
      <c r="I363" s="6"/>
      <c r="J363" s="6"/>
      <c r="L363" s="6"/>
      <c r="M363" s="6"/>
      <c r="N363" s="6"/>
    </row>
    <row r="364" spans="1:19" x14ac:dyDescent="0.25">
      <c r="A364" s="206"/>
      <c r="B364" s="6"/>
      <c r="C364" s="203"/>
      <c r="D364" s="6"/>
      <c r="E364" s="6"/>
      <c r="F364" s="6"/>
      <c r="G364" s="6"/>
      <c r="H364" s="6"/>
      <c r="I364" s="6"/>
      <c r="J364" s="6"/>
      <c r="L364" s="6"/>
      <c r="M364" s="6"/>
      <c r="N364" s="6"/>
    </row>
    <row r="365" spans="1:19" x14ac:dyDescent="0.25">
      <c r="A365" s="206"/>
      <c r="B365" s="6"/>
      <c r="C365" s="203"/>
      <c r="D365" s="6"/>
      <c r="E365" s="6"/>
      <c r="F365" s="6"/>
      <c r="G365" s="6"/>
      <c r="H365" s="6"/>
      <c r="I365" s="6"/>
      <c r="J365" s="6"/>
      <c r="L365" s="6"/>
      <c r="M365" s="6"/>
      <c r="N365" s="6"/>
    </row>
    <row r="366" spans="1:19" x14ac:dyDescent="0.25">
      <c r="A366" s="206"/>
      <c r="B366" s="6"/>
      <c r="C366" s="203"/>
      <c r="D366" s="6"/>
      <c r="E366" s="6"/>
      <c r="F366" s="6"/>
      <c r="G366" s="6"/>
      <c r="H366" s="6"/>
      <c r="I366" s="6"/>
      <c r="J366" s="6"/>
      <c r="L366" s="6"/>
      <c r="M366" s="6"/>
      <c r="N366" s="6"/>
    </row>
    <row r="367" spans="1:19" x14ac:dyDescent="0.25">
      <c r="A367" s="206"/>
      <c r="B367" s="6"/>
      <c r="C367" s="203"/>
      <c r="D367" s="6"/>
      <c r="E367" s="6"/>
      <c r="F367" s="6"/>
      <c r="G367" s="6"/>
      <c r="H367" s="6"/>
      <c r="I367" s="6"/>
      <c r="J367" s="6"/>
      <c r="L367" s="6"/>
      <c r="M367" s="6"/>
      <c r="N367" s="6"/>
    </row>
    <row r="368" spans="1:19" x14ac:dyDescent="0.25">
      <c r="A368" s="206"/>
      <c r="B368" s="6"/>
      <c r="C368" s="203"/>
      <c r="D368" s="6"/>
      <c r="E368" s="6"/>
      <c r="F368" s="6"/>
      <c r="G368" s="6"/>
      <c r="H368" s="6"/>
      <c r="I368" s="6"/>
      <c r="J368" s="6"/>
      <c r="L368" s="6"/>
      <c r="M368" s="6"/>
      <c r="N368" s="6"/>
    </row>
    <row r="369" spans="1:14" s="2" customFormat="1" x14ac:dyDescent="0.25">
      <c r="A369" s="206"/>
      <c r="B369" s="6"/>
      <c r="C369" s="203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s="2" customFormat="1" x14ac:dyDescent="0.25">
      <c r="A370" s="206"/>
      <c r="B370" s="6"/>
      <c r="C370" s="203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s="2" customFormat="1" x14ac:dyDescent="0.25">
      <c r="A371" s="206"/>
      <c r="B371" s="6"/>
      <c r="C371" s="203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s="2" customFormat="1" x14ac:dyDescent="0.25">
      <c r="A372" s="206"/>
      <c r="B372" s="6"/>
      <c r="C372" s="203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s="2" customFormat="1" x14ac:dyDescent="0.25">
      <c r="A373" s="206"/>
      <c r="B373" s="6"/>
      <c r="C373" s="203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s="2" customFormat="1" x14ac:dyDescent="0.25">
      <c r="A374" s="206"/>
      <c r="B374" s="6"/>
      <c r="C374" s="203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s="2" customFormat="1" x14ac:dyDescent="0.25">
      <c r="A375" s="206"/>
      <c r="B375" s="6"/>
      <c r="C375" s="203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s="2" customFormat="1" x14ac:dyDescent="0.25">
      <c r="A376" s="206"/>
      <c r="B376" s="6"/>
      <c r="C376" s="203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s="2" customFormat="1" x14ac:dyDescent="0.25">
      <c r="A377" s="206"/>
      <c r="B377" s="6"/>
      <c r="C377" s="203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s="2" customFormat="1" x14ac:dyDescent="0.25">
      <c r="A378" s="206"/>
      <c r="B378" s="6"/>
      <c r="C378" s="203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s="2" customFormat="1" x14ac:dyDescent="0.25">
      <c r="A379" s="206"/>
      <c r="B379" s="6"/>
      <c r="C379" s="203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s="2" customFormat="1" x14ac:dyDescent="0.25">
      <c r="A380" s="206"/>
      <c r="B380" s="6"/>
      <c r="C380" s="203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s="2" customFormat="1" x14ac:dyDescent="0.25">
      <c r="A381" s="206"/>
      <c r="B381" s="6"/>
      <c r="C381" s="203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s="2" customFormat="1" x14ac:dyDescent="0.25">
      <c r="A382" s="206"/>
      <c r="B382" s="6"/>
      <c r="C382" s="203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s="2" customFormat="1" x14ac:dyDescent="0.25">
      <c r="A383" s="206"/>
      <c r="B383" s="6"/>
      <c r="C383" s="203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s="2" customFormat="1" x14ac:dyDescent="0.25">
      <c r="A384" s="206"/>
      <c r="B384" s="6"/>
      <c r="C384" s="203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25">
      <c r="A385" s="206"/>
      <c r="B385" s="6"/>
      <c r="C385" s="203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25">
      <c r="A386" s="206"/>
      <c r="B386" s="6"/>
      <c r="C386" s="203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25">
      <c r="A387" s="206"/>
      <c r="B387" s="6"/>
      <c r="C387" s="203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25">
      <c r="A388" s="206"/>
      <c r="B388" s="6"/>
      <c r="C388" s="203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25">
      <c r="A389" s="206"/>
      <c r="B389" s="6"/>
      <c r="C389" s="203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25">
      <c r="A390" s="206"/>
      <c r="B390" s="6"/>
      <c r="C390" s="203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25">
      <c r="A391" s="206"/>
      <c r="B391" s="6"/>
      <c r="C391" s="203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25">
      <c r="A392" s="206"/>
      <c r="B392" s="6"/>
      <c r="C392" s="203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25">
      <c r="A393" s="206"/>
      <c r="B393" s="6"/>
      <c r="C393" s="203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25">
      <c r="A394" s="206"/>
      <c r="B394" s="6"/>
      <c r="C394" s="203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25">
      <c r="A395" s="206"/>
      <c r="B395" s="6"/>
      <c r="C395" s="203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25">
      <c r="A396" s="206"/>
      <c r="B396" s="6"/>
      <c r="C396" s="203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25">
      <c r="A397" s="206"/>
      <c r="B397" s="6"/>
      <c r="C397" s="203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25">
      <c r="A398" s="206"/>
      <c r="B398" s="6"/>
      <c r="C398" s="203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25">
      <c r="A399" s="206"/>
      <c r="B399" s="6"/>
      <c r="C399" s="203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25">
      <c r="A400" s="206"/>
      <c r="B400" s="6"/>
      <c r="C400" s="203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25">
      <c r="A401" s="206"/>
      <c r="B401" s="6"/>
      <c r="C401" s="203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25">
      <c r="A402" s="206"/>
      <c r="B402" s="6"/>
      <c r="C402" s="203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25">
      <c r="A403" s="206"/>
      <c r="B403" s="6"/>
      <c r="C403" s="203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25">
      <c r="A404" s="206"/>
      <c r="B404" s="6"/>
      <c r="C404" s="203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25">
      <c r="A405" s="206"/>
      <c r="B405" s="6"/>
      <c r="C405" s="203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25">
      <c r="A406" s="206"/>
      <c r="B406" s="6"/>
      <c r="C406" s="203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25">
      <c r="A407" s="206"/>
      <c r="B407" s="6"/>
      <c r="C407" s="203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25">
      <c r="A408" s="206"/>
      <c r="B408" s="6"/>
      <c r="C408" s="203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25">
      <c r="A409" s="206"/>
      <c r="B409" s="6"/>
      <c r="C409" s="203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25">
      <c r="A410" s="206"/>
      <c r="B410" s="6"/>
      <c r="C410" s="203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25">
      <c r="A411" s="206"/>
      <c r="B411" s="6"/>
      <c r="C411" s="203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25">
      <c r="A412" s="206"/>
      <c r="B412" s="6"/>
      <c r="C412" s="203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25">
      <c r="A413" s="206"/>
      <c r="B413" s="6"/>
      <c r="C413" s="203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25">
      <c r="A414" s="206"/>
      <c r="B414" s="6"/>
      <c r="C414" s="203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25">
      <c r="A415" s="206"/>
      <c r="B415" s="6"/>
      <c r="C415" s="203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25">
      <c r="A416" s="206"/>
      <c r="B416" s="6"/>
      <c r="C416" s="203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25">
      <c r="A417" s="206"/>
      <c r="B417" s="6"/>
      <c r="C417" s="203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25">
      <c r="A418" s="206"/>
      <c r="B418" s="6"/>
      <c r="C418" s="203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25">
      <c r="A419" s="206"/>
      <c r="B419" s="6"/>
      <c r="C419" s="203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25">
      <c r="A420" s="206"/>
      <c r="B420" s="6"/>
      <c r="C420" s="203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25">
      <c r="A421" s="206"/>
      <c r="B421" s="6"/>
      <c r="C421" s="203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25">
      <c r="A422" s="206"/>
      <c r="B422" s="6"/>
      <c r="C422" s="203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25">
      <c r="A423" s="206"/>
      <c r="B423" s="6"/>
      <c r="C423" s="203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25">
      <c r="A424" s="206"/>
      <c r="B424" s="6"/>
      <c r="C424" s="203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25">
      <c r="A425" s="206"/>
      <c r="B425" s="6"/>
      <c r="C425" s="203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25">
      <c r="A426" s="206"/>
      <c r="B426" s="6"/>
      <c r="C426" s="203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25">
      <c r="A427" s="206"/>
      <c r="B427" s="6"/>
      <c r="C427" s="203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25">
      <c r="A428" s="206"/>
      <c r="B428" s="6"/>
      <c r="C428" s="203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25">
      <c r="A429" s="206"/>
      <c r="B429" s="6"/>
      <c r="C429" s="203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25">
      <c r="A430" s="206"/>
      <c r="B430" s="6"/>
      <c r="C430" s="203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25">
      <c r="A431" s="206"/>
      <c r="B431" s="6"/>
      <c r="C431" s="203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25">
      <c r="A432" s="206"/>
      <c r="B432" s="6"/>
      <c r="C432" s="203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25">
      <c r="A433" s="206"/>
      <c r="B433" s="6"/>
      <c r="C433" s="203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25">
      <c r="A434" s="206"/>
      <c r="B434" s="6"/>
      <c r="C434" s="203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25">
      <c r="A435" s="206"/>
      <c r="B435" s="6"/>
      <c r="C435" s="203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25">
      <c r="A436" s="206"/>
      <c r="B436" s="6"/>
      <c r="C436" s="203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25">
      <c r="A437" s="206"/>
      <c r="B437" s="6"/>
      <c r="C437" s="203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25">
      <c r="A438" s="206"/>
      <c r="B438" s="6"/>
      <c r="C438" s="203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25">
      <c r="A439" s="206"/>
      <c r="B439" s="6"/>
      <c r="C439" s="203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25">
      <c r="A440" s="206"/>
      <c r="B440" s="6"/>
      <c r="C440" s="203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25">
      <c r="A441" s="206"/>
      <c r="B441" s="6"/>
      <c r="C441" s="203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25">
      <c r="A442" s="206"/>
      <c r="B442" s="6"/>
      <c r="C442" s="203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25">
      <c r="A443" s="206"/>
      <c r="B443" s="6"/>
      <c r="C443" s="203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25">
      <c r="A444" s="206"/>
      <c r="B444" s="6"/>
      <c r="C444" s="203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25">
      <c r="A445" s="206"/>
      <c r="B445" s="6"/>
      <c r="C445" s="203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25">
      <c r="A446" s="206"/>
      <c r="B446" s="6"/>
      <c r="C446" s="203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25">
      <c r="A447" s="206"/>
      <c r="B447" s="6"/>
      <c r="C447" s="203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25">
      <c r="A448" s="188"/>
      <c r="C448" s="204"/>
    </row>
    <row r="449" spans="3:3" s="2" customFormat="1" x14ac:dyDescent="0.25">
      <c r="C449" s="204"/>
    </row>
    <row r="450" spans="3:3" s="2" customFormat="1" x14ac:dyDescent="0.25">
      <c r="C450" s="204"/>
    </row>
    <row r="451" spans="3:3" s="2" customFormat="1" x14ac:dyDescent="0.25">
      <c r="C451" s="204"/>
    </row>
    <row r="452" spans="3:3" s="2" customFormat="1" x14ac:dyDescent="0.25">
      <c r="C452" s="204"/>
    </row>
    <row r="453" spans="3:3" s="2" customFormat="1" x14ac:dyDescent="0.25">
      <c r="C453" s="204"/>
    </row>
    <row r="454" spans="3:3" s="2" customFormat="1" x14ac:dyDescent="0.25">
      <c r="C454" s="204"/>
    </row>
    <row r="455" spans="3:3" s="2" customFormat="1" x14ac:dyDescent="0.25">
      <c r="C455" s="204"/>
    </row>
    <row r="456" spans="3:3" s="2" customFormat="1" x14ac:dyDescent="0.25">
      <c r="C456" s="204"/>
    </row>
    <row r="457" spans="3:3" s="2" customFormat="1" x14ac:dyDescent="0.25">
      <c r="C457" s="204"/>
    </row>
    <row r="458" spans="3:3" s="2" customFormat="1" x14ac:dyDescent="0.25">
      <c r="C458" s="204"/>
    </row>
    <row r="459" spans="3:3" s="2" customFormat="1" x14ac:dyDescent="0.25">
      <c r="C459" s="204"/>
    </row>
    <row r="460" spans="3:3" s="2" customFormat="1" x14ac:dyDescent="0.25">
      <c r="C460" s="204"/>
    </row>
    <row r="461" spans="3:3" s="2" customFormat="1" x14ac:dyDescent="0.25">
      <c r="C461" s="204"/>
    </row>
    <row r="462" spans="3:3" s="2" customFormat="1" x14ac:dyDescent="0.25">
      <c r="C462" s="204"/>
    </row>
    <row r="463" spans="3:3" s="2" customFormat="1" x14ac:dyDescent="0.25">
      <c r="C463" s="204"/>
    </row>
    <row r="464" spans="3:3" s="2" customFormat="1" x14ac:dyDescent="0.25">
      <c r="C464" s="204"/>
    </row>
    <row r="465" spans="3:3" s="2" customFormat="1" x14ac:dyDescent="0.25">
      <c r="C465" s="204"/>
    </row>
    <row r="466" spans="3:3" s="2" customFormat="1" x14ac:dyDescent="0.25">
      <c r="C466" s="204"/>
    </row>
    <row r="467" spans="3:3" s="2" customFormat="1" x14ac:dyDescent="0.25">
      <c r="C467" s="204"/>
    </row>
    <row r="468" spans="3:3" s="2" customFormat="1" x14ac:dyDescent="0.25">
      <c r="C468" s="204"/>
    </row>
    <row r="469" spans="3:3" s="2" customFormat="1" x14ac:dyDescent="0.25">
      <c r="C469" s="204"/>
    </row>
    <row r="470" spans="3:3" s="2" customFormat="1" x14ac:dyDescent="0.25">
      <c r="C470" s="204"/>
    </row>
    <row r="471" spans="3:3" s="2" customFormat="1" x14ac:dyDescent="0.25">
      <c r="C471" s="204"/>
    </row>
    <row r="472" spans="3:3" s="2" customFormat="1" x14ac:dyDescent="0.25">
      <c r="C472" s="204"/>
    </row>
    <row r="473" spans="3:3" s="2" customFormat="1" x14ac:dyDescent="0.25">
      <c r="C473" s="204"/>
    </row>
    <row r="474" spans="3:3" s="2" customFormat="1" x14ac:dyDescent="0.25">
      <c r="C474" s="204"/>
    </row>
    <row r="475" spans="3:3" s="2" customFormat="1" x14ac:dyDescent="0.25">
      <c r="C475" s="204"/>
    </row>
    <row r="476" spans="3:3" s="2" customFormat="1" x14ac:dyDescent="0.25">
      <c r="C476" s="204"/>
    </row>
    <row r="477" spans="3:3" s="2" customFormat="1" x14ac:dyDescent="0.25">
      <c r="C477" s="204"/>
    </row>
    <row r="478" spans="3:3" s="2" customFormat="1" x14ac:dyDescent="0.25">
      <c r="C478" s="204"/>
    </row>
    <row r="479" spans="3:3" s="2" customFormat="1" x14ac:dyDescent="0.25">
      <c r="C479" s="204"/>
    </row>
    <row r="480" spans="3:3" s="2" customFormat="1" x14ac:dyDescent="0.25">
      <c r="C480" s="204"/>
    </row>
    <row r="481" spans="3:3" s="2" customFormat="1" x14ac:dyDescent="0.25">
      <c r="C481" s="204"/>
    </row>
    <row r="482" spans="3:3" s="2" customFormat="1" x14ac:dyDescent="0.25">
      <c r="C482" s="204"/>
    </row>
    <row r="483" spans="3:3" s="2" customFormat="1" x14ac:dyDescent="0.25">
      <c r="C483" s="204"/>
    </row>
    <row r="484" spans="3:3" s="2" customFormat="1" x14ac:dyDescent="0.25">
      <c r="C484" s="204"/>
    </row>
    <row r="485" spans="3:3" s="2" customFormat="1" x14ac:dyDescent="0.25">
      <c r="C485" s="204"/>
    </row>
    <row r="486" spans="3:3" s="2" customFormat="1" x14ac:dyDescent="0.25">
      <c r="C486" s="204"/>
    </row>
    <row r="487" spans="3:3" s="2" customFormat="1" x14ac:dyDescent="0.25">
      <c r="C487" s="204"/>
    </row>
    <row r="488" spans="3:3" s="2" customFormat="1" x14ac:dyDescent="0.25">
      <c r="C488" s="204"/>
    </row>
    <row r="489" spans="3:3" s="2" customFormat="1" x14ac:dyDescent="0.25">
      <c r="C489" s="204"/>
    </row>
    <row r="490" spans="3:3" s="2" customFormat="1" x14ac:dyDescent="0.25">
      <c r="C490" s="204"/>
    </row>
    <row r="491" spans="3:3" s="2" customFormat="1" x14ac:dyDescent="0.25">
      <c r="C491" s="204"/>
    </row>
    <row r="492" spans="3:3" s="2" customFormat="1" x14ac:dyDescent="0.25">
      <c r="C492" s="204"/>
    </row>
    <row r="493" spans="3:3" s="2" customFormat="1" x14ac:dyDescent="0.25">
      <c r="C493" s="204"/>
    </row>
    <row r="494" spans="3:3" s="2" customFormat="1" x14ac:dyDescent="0.25">
      <c r="C494" s="204"/>
    </row>
    <row r="495" spans="3:3" s="2" customFormat="1" x14ac:dyDescent="0.25">
      <c r="C495" s="204"/>
    </row>
    <row r="496" spans="3:3" s="2" customFormat="1" x14ac:dyDescent="0.25">
      <c r="C496" s="204"/>
    </row>
    <row r="497" spans="3:3" s="2" customFormat="1" x14ac:dyDescent="0.25">
      <c r="C497" s="204"/>
    </row>
    <row r="498" spans="3:3" s="2" customFormat="1" x14ac:dyDescent="0.25">
      <c r="C498" s="204"/>
    </row>
    <row r="499" spans="3:3" s="2" customFormat="1" x14ac:dyDescent="0.25">
      <c r="C499" s="204"/>
    </row>
    <row r="500" spans="3:3" s="2" customFormat="1" x14ac:dyDescent="0.25">
      <c r="C500" s="204"/>
    </row>
    <row r="501" spans="3:3" s="2" customFormat="1" x14ac:dyDescent="0.25">
      <c r="C501" s="204"/>
    </row>
    <row r="502" spans="3:3" s="2" customFormat="1" x14ac:dyDescent="0.25">
      <c r="C502" s="204"/>
    </row>
    <row r="503" spans="3:3" s="2" customFormat="1" x14ac:dyDescent="0.25">
      <c r="C503" s="204"/>
    </row>
    <row r="504" spans="3:3" s="2" customFormat="1" x14ac:dyDescent="0.25">
      <c r="C504" s="204"/>
    </row>
    <row r="505" spans="3:3" s="2" customFormat="1" x14ac:dyDescent="0.25">
      <c r="C505" s="204"/>
    </row>
    <row r="506" spans="3:3" s="2" customFormat="1" x14ac:dyDescent="0.25">
      <c r="C506" s="204"/>
    </row>
    <row r="507" spans="3:3" s="2" customFormat="1" x14ac:dyDescent="0.25">
      <c r="C507" s="204"/>
    </row>
    <row r="508" spans="3:3" s="2" customFormat="1" x14ac:dyDescent="0.25">
      <c r="C508" s="204"/>
    </row>
    <row r="509" spans="3:3" s="2" customFormat="1" x14ac:dyDescent="0.25">
      <c r="C509" s="204"/>
    </row>
    <row r="510" spans="3:3" s="2" customFormat="1" x14ac:dyDescent="0.25">
      <c r="C510" s="204"/>
    </row>
    <row r="511" spans="3:3" s="2" customFormat="1" x14ac:dyDescent="0.25">
      <c r="C511" s="204"/>
    </row>
    <row r="512" spans="3:3" s="2" customFormat="1" x14ac:dyDescent="0.25">
      <c r="C512" s="204"/>
    </row>
    <row r="513" spans="3:3" s="2" customFormat="1" x14ac:dyDescent="0.25">
      <c r="C513" s="204"/>
    </row>
    <row r="514" spans="3:3" s="2" customFormat="1" x14ac:dyDescent="0.25">
      <c r="C514" s="204"/>
    </row>
    <row r="515" spans="3:3" s="2" customFormat="1" x14ac:dyDescent="0.25">
      <c r="C515" s="204"/>
    </row>
    <row r="516" spans="3:3" s="2" customFormat="1" x14ac:dyDescent="0.25">
      <c r="C516" s="204"/>
    </row>
    <row r="517" spans="3:3" s="2" customFormat="1" x14ac:dyDescent="0.25">
      <c r="C517" s="204"/>
    </row>
    <row r="518" spans="3:3" s="2" customFormat="1" x14ac:dyDescent="0.25">
      <c r="C518" s="204"/>
    </row>
    <row r="519" spans="3:3" s="2" customFormat="1" x14ac:dyDescent="0.25">
      <c r="C519" s="204"/>
    </row>
    <row r="520" spans="3:3" s="2" customFormat="1" x14ac:dyDescent="0.25">
      <c r="C520" s="204"/>
    </row>
    <row r="521" spans="3:3" s="2" customFormat="1" x14ac:dyDescent="0.25">
      <c r="C521" s="204"/>
    </row>
    <row r="522" spans="3:3" s="2" customFormat="1" x14ac:dyDescent="0.25">
      <c r="C522" s="204"/>
    </row>
    <row r="523" spans="3:3" s="2" customFormat="1" x14ac:dyDescent="0.25">
      <c r="C523" s="204"/>
    </row>
    <row r="524" spans="3:3" s="2" customFormat="1" x14ac:dyDescent="0.25">
      <c r="C524" s="204"/>
    </row>
    <row r="525" spans="3:3" s="2" customFormat="1" x14ac:dyDescent="0.25">
      <c r="C525" s="204"/>
    </row>
    <row r="526" spans="3:3" s="2" customFormat="1" x14ac:dyDescent="0.25">
      <c r="C526" s="204"/>
    </row>
    <row r="527" spans="3:3" s="2" customFormat="1" x14ac:dyDescent="0.25">
      <c r="C527" s="204"/>
    </row>
    <row r="528" spans="3:3" s="2" customFormat="1" x14ac:dyDescent="0.25">
      <c r="C528" s="204"/>
    </row>
    <row r="529" spans="3:3" s="2" customFormat="1" x14ac:dyDescent="0.25">
      <c r="C529" s="204"/>
    </row>
    <row r="530" spans="3:3" s="2" customFormat="1" x14ac:dyDescent="0.25">
      <c r="C530" s="204"/>
    </row>
    <row r="531" spans="3:3" s="2" customFormat="1" x14ac:dyDescent="0.25">
      <c r="C531" s="204"/>
    </row>
    <row r="532" spans="3:3" s="2" customFormat="1" x14ac:dyDescent="0.25">
      <c r="C532" s="204"/>
    </row>
    <row r="533" spans="3:3" s="2" customFormat="1" x14ac:dyDescent="0.25">
      <c r="C533" s="204"/>
    </row>
    <row r="534" spans="3:3" s="2" customFormat="1" x14ac:dyDescent="0.25">
      <c r="C534" s="204"/>
    </row>
    <row r="535" spans="3:3" s="2" customFormat="1" x14ac:dyDescent="0.25">
      <c r="C535" s="204"/>
    </row>
    <row r="536" spans="3:3" s="2" customFormat="1" x14ac:dyDescent="0.25">
      <c r="C536" s="204"/>
    </row>
    <row r="537" spans="3:3" s="2" customFormat="1" x14ac:dyDescent="0.25">
      <c r="C537" s="204"/>
    </row>
    <row r="538" spans="3:3" s="2" customFormat="1" x14ac:dyDescent="0.25">
      <c r="C538" s="204"/>
    </row>
    <row r="539" spans="3:3" s="2" customFormat="1" x14ac:dyDescent="0.25">
      <c r="C539" s="204"/>
    </row>
    <row r="540" spans="3:3" s="2" customFormat="1" x14ac:dyDescent="0.25">
      <c r="C540" s="204"/>
    </row>
    <row r="541" spans="3:3" s="2" customFormat="1" x14ac:dyDescent="0.25">
      <c r="C541" s="204"/>
    </row>
    <row r="542" spans="3:3" s="2" customFormat="1" x14ac:dyDescent="0.25">
      <c r="C542" s="204"/>
    </row>
    <row r="543" spans="3:3" s="2" customFormat="1" x14ac:dyDescent="0.25">
      <c r="C543" s="204"/>
    </row>
    <row r="544" spans="3:3" s="2" customFormat="1" x14ac:dyDescent="0.25">
      <c r="C544" s="204"/>
    </row>
    <row r="545" spans="3:3" s="2" customFormat="1" x14ac:dyDescent="0.25">
      <c r="C545" s="204"/>
    </row>
    <row r="546" spans="3:3" s="2" customFormat="1" x14ac:dyDescent="0.25">
      <c r="C546" s="204"/>
    </row>
    <row r="547" spans="3:3" s="2" customFormat="1" x14ac:dyDescent="0.25">
      <c r="C547" s="204"/>
    </row>
    <row r="548" spans="3:3" s="2" customFormat="1" x14ac:dyDescent="0.25">
      <c r="C548" s="204"/>
    </row>
    <row r="549" spans="3:3" s="2" customFormat="1" x14ac:dyDescent="0.25">
      <c r="C549" s="204"/>
    </row>
    <row r="550" spans="3:3" s="2" customFormat="1" x14ac:dyDescent="0.25">
      <c r="C550" s="204"/>
    </row>
    <row r="551" spans="3:3" s="2" customFormat="1" x14ac:dyDescent="0.25">
      <c r="C551" s="204"/>
    </row>
    <row r="552" spans="3:3" s="2" customFormat="1" x14ac:dyDescent="0.25">
      <c r="C552" s="204"/>
    </row>
    <row r="553" spans="3:3" s="2" customFormat="1" x14ac:dyDescent="0.25">
      <c r="C553" s="204"/>
    </row>
    <row r="554" spans="3:3" s="2" customFormat="1" x14ac:dyDescent="0.25">
      <c r="C554" s="204"/>
    </row>
    <row r="555" spans="3:3" s="2" customFormat="1" x14ac:dyDescent="0.25">
      <c r="C555" s="204"/>
    </row>
    <row r="556" spans="3:3" s="2" customFormat="1" x14ac:dyDescent="0.25">
      <c r="C556" s="204"/>
    </row>
    <row r="557" spans="3:3" s="2" customFormat="1" x14ac:dyDescent="0.25">
      <c r="C557" s="204"/>
    </row>
    <row r="558" spans="3:3" s="2" customFormat="1" x14ac:dyDescent="0.25">
      <c r="C558" s="204"/>
    </row>
    <row r="559" spans="3:3" s="2" customFormat="1" x14ac:dyDescent="0.25">
      <c r="C559" s="204"/>
    </row>
    <row r="560" spans="3:3" s="2" customFormat="1" x14ac:dyDescent="0.25">
      <c r="C560" s="204"/>
    </row>
    <row r="561" spans="3:3" s="2" customFormat="1" x14ac:dyDescent="0.25">
      <c r="C561" s="204"/>
    </row>
    <row r="562" spans="3:3" s="2" customFormat="1" x14ac:dyDescent="0.25">
      <c r="C562" s="204"/>
    </row>
    <row r="563" spans="3:3" s="2" customFormat="1" x14ac:dyDescent="0.25">
      <c r="C563" s="204"/>
    </row>
    <row r="564" spans="3:3" s="2" customFormat="1" x14ac:dyDescent="0.25">
      <c r="C564" s="204"/>
    </row>
    <row r="565" spans="3:3" s="2" customFormat="1" x14ac:dyDescent="0.25">
      <c r="C565" s="204"/>
    </row>
    <row r="566" spans="3:3" s="2" customFormat="1" x14ac:dyDescent="0.25">
      <c r="C566" s="204"/>
    </row>
    <row r="567" spans="3:3" s="2" customFormat="1" x14ac:dyDescent="0.25">
      <c r="C567" s="204"/>
    </row>
    <row r="568" spans="3:3" s="2" customFormat="1" x14ac:dyDescent="0.25">
      <c r="C568" s="204"/>
    </row>
    <row r="569" spans="3:3" s="2" customFormat="1" x14ac:dyDescent="0.25">
      <c r="C569" s="204"/>
    </row>
    <row r="570" spans="3:3" s="2" customFormat="1" x14ac:dyDescent="0.25">
      <c r="C570" s="204"/>
    </row>
    <row r="571" spans="3:3" s="2" customFormat="1" x14ac:dyDescent="0.25">
      <c r="C571" s="204"/>
    </row>
    <row r="572" spans="3:3" s="2" customFormat="1" x14ac:dyDescent="0.25">
      <c r="C572" s="204"/>
    </row>
    <row r="573" spans="3:3" s="2" customFormat="1" x14ac:dyDescent="0.25">
      <c r="C573" s="204"/>
    </row>
    <row r="574" spans="3:3" s="2" customFormat="1" x14ac:dyDescent="0.25">
      <c r="C574" s="204"/>
    </row>
    <row r="575" spans="3:3" s="2" customFormat="1" x14ac:dyDescent="0.25">
      <c r="C575" s="204"/>
    </row>
    <row r="576" spans="3:3" s="2" customFormat="1" x14ac:dyDescent="0.25">
      <c r="C576" s="204"/>
    </row>
    <row r="577" spans="3:3" s="2" customFormat="1" x14ac:dyDescent="0.25">
      <c r="C577" s="204"/>
    </row>
    <row r="578" spans="3:3" s="2" customFormat="1" x14ac:dyDescent="0.25">
      <c r="C578" s="204"/>
    </row>
    <row r="579" spans="3:3" s="2" customFormat="1" x14ac:dyDescent="0.25">
      <c r="C579" s="204"/>
    </row>
    <row r="580" spans="3:3" s="2" customFormat="1" x14ac:dyDescent="0.25">
      <c r="C580" s="204"/>
    </row>
    <row r="581" spans="3:3" s="2" customFormat="1" x14ac:dyDescent="0.25">
      <c r="C581" s="204"/>
    </row>
    <row r="582" spans="3:3" s="2" customFormat="1" x14ac:dyDescent="0.25">
      <c r="C582" s="204"/>
    </row>
    <row r="583" spans="3:3" s="2" customFormat="1" x14ac:dyDescent="0.25">
      <c r="C583" s="204"/>
    </row>
    <row r="584" spans="3:3" s="2" customFormat="1" x14ac:dyDescent="0.25">
      <c r="C584" s="204"/>
    </row>
    <row r="585" spans="3:3" s="2" customFormat="1" x14ac:dyDescent="0.25">
      <c r="C585" s="204"/>
    </row>
    <row r="586" spans="3:3" s="2" customFormat="1" x14ac:dyDescent="0.25">
      <c r="C586" s="204"/>
    </row>
    <row r="587" spans="3:3" s="2" customFormat="1" x14ac:dyDescent="0.25">
      <c r="C587" s="204"/>
    </row>
    <row r="588" spans="3:3" s="2" customFormat="1" x14ac:dyDescent="0.25">
      <c r="C588" s="204"/>
    </row>
    <row r="589" spans="3:3" s="2" customFormat="1" x14ac:dyDescent="0.25">
      <c r="C589" s="204"/>
    </row>
    <row r="590" spans="3:3" s="2" customFormat="1" x14ac:dyDescent="0.25">
      <c r="C590" s="204"/>
    </row>
    <row r="591" spans="3:3" s="2" customFormat="1" x14ac:dyDescent="0.25">
      <c r="C591" s="204"/>
    </row>
    <row r="592" spans="3:3" s="2" customFormat="1" x14ac:dyDescent="0.25">
      <c r="C592" s="204"/>
    </row>
    <row r="593" spans="3:3" s="2" customFormat="1" x14ac:dyDescent="0.25">
      <c r="C593" s="204"/>
    </row>
    <row r="594" spans="3:3" s="2" customFormat="1" x14ac:dyDescent="0.25">
      <c r="C594" s="204"/>
    </row>
    <row r="595" spans="3:3" s="2" customFormat="1" x14ac:dyDescent="0.25">
      <c r="C595" s="204"/>
    </row>
    <row r="596" spans="3:3" s="2" customFormat="1" x14ac:dyDescent="0.25">
      <c r="C596" s="204"/>
    </row>
    <row r="597" spans="3:3" s="2" customFormat="1" x14ac:dyDescent="0.25">
      <c r="C597" s="204"/>
    </row>
    <row r="598" spans="3:3" s="2" customFormat="1" x14ac:dyDescent="0.25">
      <c r="C598" s="204"/>
    </row>
    <row r="599" spans="3:3" s="2" customFormat="1" x14ac:dyDescent="0.25">
      <c r="C599" s="204"/>
    </row>
    <row r="600" spans="3:3" s="2" customFormat="1" x14ac:dyDescent="0.25">
      <c r="C600" s="204"/>
    </row>
    <row r="601" spans="3:3" s="2" customFormat="1" x14ac:dyDescent="0.25">
      <c r="C601" s="204"/>
    </row>
    <row r="602" spans="3:3" s="2" customFormat="1" x14ac:dyDescent="0.25">
      <c r="C602" s="204"/>
    </row>
    <row r="603" spans="3:3" s="2" customFormat="1" x14ac:dyDescent="0.25">
      <c r="C603" s="204"/>
    </row>
    <row r="604" spans="3:3" s="2" customFormat="1" x14ac:dyDescent="0.25">
      <c r="C604" s="204"/>
    </row>
    <row r="605" spans="3:3" s="2" customFormat="1" x14ac:dyDescent="0.25">
      <c r="C605" s="204"/>
    </row>
    <row r="606" spans="3:3" s="2" customFormat="1" x14ac:dyDescent="0.25">
      <c r="C606" s="204"/>
    </row>
    <row r="607" spans="3:3" s="2" customFormat="1" x14ac:dyDescent="0.25">
      <c r="C607" s="204"/>
    </row>
    <row r="608" spans="3:3" s="2" customFormat="1" x14ac:dyDescent="0.25">
      <c r="C608" s="204"/>
    </row>
    <row r="609" spans="3:3" s="2" customFormat="1" x14ac:dyDescent="0.25">
      <c r="C609" s="204"/>
    </row>
    <row r="610" spans="3:3" s="2" customFormat="1" x14ac:dyDescent="0.25">
      <c r="C610" s="204"/>
    </row>
    <row r="611" spans="3:3" s="2" customFormat="1" x14ac:dyDescent="0.25">
      <c r="C611" s="204"/>
    </row>
    <row r="612" spans="3:3" s="2" customFormat="1" x14ac:dyDescent="0.25">
      <c r="C612" s="204"/>
    </row>
    <row r="613" spans="3:3" s="2" customFormat="1" x14ac:dyDescent="0.25">
      <c r="C613" s="204"/>
    </row>
    <row r="614" spans="3:3" s="2" customFormat="1" x14ac:dyDescent="0.25">
      <c r="C614" s="204"/>
    </row>
    <row r="615" spans="3:3" s="2" customFormat="1" x14ac:dyDescent="0.25">
      <c r="C615" s="204"/>
    </row>
    <row r="616" spans="3:3" s="2" customFormat="1" x14ac:dyDescent="0.25">
      <c r="C616" s="204"/>
    </row>
    <row r="617" spans="3:3" s="2" customFormat="1" x14ac:dyDescent="0.25">
      <c r="C617" s="204"/>
    </row>
    <row r="618" spans="3:3" s="2" customFormat="1" x14ac:dyDescent="0.25">
      <c r="C618" s="204"/>
    </row>
    <row r="619" spans="3:3" s="2" customFormat="1" x14ac:dyDescent="0.25">
      <c r="C619" s="204"/>
    </row>
    <row r="620" spans="3:3" s="2" customFormat="1" x14ac:dyDescent="0.25">
      <c r="C620" s="204"/>
    </row>
    <row r="621" spans="3:3" s="2" customFormat="1" x14ac:dyDescent="0.25">
      <c r="C621" s="204"/>
    </row>
    <row r="622" spans="3:3" s="2" customFormat="1" x14ac:dyDescent="0.25">
      <c r="C622" s="204"/>
    </row>
    <row r="623" spans="3:3" s="2" customFormat="1" x14ac:dyDescent="0.25">
      <c r="C623" s="204"/>
    </row>
    <row r="624" spans="3:3" s="2" customFormat="1" x14ac:dyDescent="0.25">
      <c r="C624" s="204"/>
    </row>
    <row r="625" spans="3:3" s="2" customFormat="1" x14ac:dyDescent="0.25">
      <c r="C625" s="204"/>
    </row>
    <row r="626" spans="3:3" s="2" customFormat="1" x14ac:dyDescent="0.25">
      <c r="C626" s="204"/>
    </row>
    <row r="627" spans="3:3" s="2" customFormat="1" x14ac:dyDescent="0.25">
      <c r="C627" s="204"/>
    </row>
    <row r="628" spans="3:3" s="2" customFormat="1" x14ac:dyDescent="0.25">
      <c r="C628" s="204"/>
    </row>
    <row r="629" spans="3:3" s="2" customFormat="1" x14ac:dyDescent="0.25">
      <c r="C629" s="204"/>
    </row>
    <row r="630" spans="3:3" s="2" customFormat="1" x14ac:dyDescent="0.25">
      <c r="C630" s="204"/>
    </row>
    <row r="631" spans="3:3" s="2" customFormat="1" x14ac:dyDescent="0.25">
      <c r="C631" s="204"/>
    </row>
    <row r="632" spans="3:3" s="2" customFormat="1" x14ac:dyDescent="0.25">
      <c r="C632" s="204"/>
    </row>
    <row r="633" spans="3:3" s="2" customFormat="1" x14ac:dyDescent="0.25">
      <c r="C633" s="204"/>
    </row>
    <row r="634" spans="3:3" s="2" customFormat="1" x14ac:dyDescent="0.25">
      <c r="C634" s="204"/>
    </row>
    <row r="635" spans="3:3" s="2" customFormat="1" x14ac:dyDescent="0.25">
      <c r="C635" s="204"/>
    </row>
    <row r="636" spans="3:3" s="2" customFormat="1" x14ac:dyDescent="0.25">
      <c r="C636" s="204"/>
    </row>
    <row r="637" spans="3:3" s="2" customFormat="1" x14ac:dyDescent="0.25">
      <c r="C637" s="204"/>
    </row>
    <row r="638" spans="3:3" s="2" customFormat="1" x14ac:dyDescent="0.25">
      <c r="C638" s="204"/>
    </row>
    <row r="639" spans="3:3" s="2" customFormat="1" x14ac:dyDescent="0.25">
      <c r="C639" s="204"/>
    </row>
    <row r="640" spans="3:3" s="2" customFormat="1" x14ac:dyDescent="0.25">
      <c r="C640" s="204"/>
    </row>
    <row r="641" spans="3:3" s="2" customFormat="1" x14ac:dyDescent="0.25">
      <c r="C641" s="204"/>
    </row>
    <row r="642" spans="3:3" s="2" customFormat="1" x14ac:dyDescent="0.25">
      <c r="C642" s="204"/>
    </row>
    <row r="643" spans="3:3" s="2" customFormat="1" x14ac:dyDescent="0.25">
      <c r="C643" s="204"/>
    </row>
    <row r="644" spans="3:3" s="2" customFormat="1" x14ac:dyDescent="0.25">
      <c r="C644" s="204"/>
    </row>
    <row r="645" spans="3:3" s="2" customFormat="1" x14ac:dyDescent="0.25">
      <c r="C645" s="204"/>
    </row>
    <row r="646" spans="3:3" s="2" customFormat="1" x14ac:dyDescent="0.25">
      <c r="C646" s="204"/>
    </row>
    <row r="647" spans="3:3" s="2" customFormat="1" x14ac:dyDescent="0.25">
      <c r="C647" s="204"/>
    </row>
    <row r="648" spans="3:3" s="2" customFormat="1" x14ac:dyDescent="0.25">
      <c r="C648" s="204"/>
    </row>
    <row r="649" spans="3:3" s="2" customFormat="1" x14ac:dyDescent="0.25">
      <c r="C649" s="204"/>
    </row>
    <row r="650" spans="3:3" s="2" customFormat="1" x14ac:dyDescent="0.25">
      <c r="C650" s="204"/>
    </row>
    <row r="651" spans="3:3" s="2" customFormat="1" x14ac:dyDescent="0.25">
      <c r="C651" s="204"/>
    </row>
    <row r="652" spans="3:3" s="2" customFormat="1" x14ac:dyDescent="0.25">
      <c r="C652" s="204"/>
    </row>
    <row r="653" spans="3:3" s="2" customFormat="1" x14ac:dyDescent="0.25">
      <c r="C653" s="204"/>
    </row>
    <row r="654" spans="3:3" s="2" customFormat="1" x14ac:dyDescent="0.25">
      <c r="C654" s="204"/>
    </row>
    <row r="655" spans="3:3" s="2" customFormat="1" x14ac:dyDescent="0.25">
      <c r="C655" s="204"/>
    </row>
    <row r="656" spans="3:3" s="2" customFormat="1" x14ac:dyDescent="0.25">
      <c r="C656" s="204"/>
    </row>
    <row r="657" spans="3:3" s="2" customFormat="1" x14ac:dyDescent="0.25">
      <c r="C657" s="204"/>
    </row>
    <row r="658" spans="3:3" s="2" customFormat="1" x14ac:dyDescent="0.25">
      <c r="C658" s="204"/>
    </row>
    <row r="659" spans="3:3" s="2" customFormat="1" x14ac:dyDescent="0.25">
      <c r="C659" s="204"/>
    </row>
    <row r="660" spans="3:3" s="2" customFormat="1" x14ac:dyDescent="0.25">
      <c r="C660" s="204"/>
    </row>
    <row r="661" spans="3:3" s="2" customFormat="1" x14ac:dyDescent="0.25">
      <c r="C661" s="204"/>
    </row>
    <row r="662" spans="3:3" s="2" customFormat="1" x14ac:dyDescent="0.25">
      <c r="C662" s="204"/>
    </row>
    <row r="663" spans="3:3" s="2" customFormat="1" x14ac:dyDescent="0.25">
      <c r="C663" s="204"/>
    </row>
    <row r="664" spans="3:3" s="2" customFormat="1" x14ac:dyDescent="0.25">
      <c r="C664" s="204"/>
    </row>
    <row r="665" spans="3:3" s="2" customFormat="1" x14ac:dyDescent="0.25">
      <c r="C665" s="204"/>
    </row>
    <row r="666" spans="3:3" s="2" customFormat="1" x14ac:dyDescent="0.25">
      <c r="C666" s="204"/>
    </row>
    <row r="667" spans="3:3" s="2" customFormat="1" x14ac:dyDescent="0.25">
      <c r="C667" s="204"/>
    </row>
    <row r="668" spans="3:3" s="2" customFormat="1" x14ac:dyDescent="0.25">
      <c r="C668" s="204"/>
    </row>
    <row r="669" spans="3:3" s="2" customFormat="1" x14ac:dyDescent="0.25">
      <c r="C669" s="204"/>
    </row>
    <row r="670" spans="3:3" s="2" customFormat="1" x14ac:dyDescent="0.25">
      <c r="C670" s="204"/>
    </row>
    <row r="671" spans="3:3" s="2" customFormat="1" x14ac:dyDescent="0.25">
      <c r="C671" s="204"/>
    </row>
    <row r="672" spans="3:3" s="2" customFormat="1" x14ac:dyDescent="0.25">
      <c r="C672" s="204"/>
    </row>
    <row r="673" spans="1:16" x14ac:dyDescent="0.25">
      <c r="A673" s="2"/>
      <c r="C673" s="204"/>
      <c r="P673" s="2"/>
    </row>
    <row r="674" spans="1:16" x14ac:dyDescent="0.25">
      <c r="A674" s="2"/>
      <c r="C674" s="204"/>
      <c r="P674" s="2"/>
    </row>
    <row r="675" spans="1:16" x14ac:dyDescent="0.25">
      <c r="A675" s="2"/>
      <c r="C675" s="204"/>
      <c r="P675" s="2"/>
    </row>
    <row r="676" spans="1:16" x14ac:dyDescent="0.25">
      <c r="A676" s="2"/>
      <c r="C676" s="204"/>
      <c r="P676" s="2"/>
    </row>
    <row r="677" spans="1:16" x14ac:dyDescent="0.25">
      <c r="A677" s="2"/>
      <c r="C677" s="204"/>
      <c r="P677" s="2"/>
    </row>
    <row r="678" spans="1:16" x14ac:dyDescent="0.25">
      <c r="A678" s="2"/>
      <c r="C678" s="204"/>
      <c r="P678" s="2"/>
    </row>
    <row r="679" spans="1:16" x14ac:dyDescent="0.25">
      <c r="A679" s="2"/>
      <c r="C679" s="204"/>
      <c r="P679" s="2"/>
    </row>
    <row r="680" spans="1:16" x14ac:dyDescent="0.25">
      <c r="A680" s="2"/>
      <c r="C680" s="204"/>
      <c r="P680" s="2"/>
    </row>
    <row r="681" spans="1:16" x14ac:dyDescent="0.25">
      <c r="A681" s="2"/>
      <c r="C681" s="204"/>
      <c r="P681" s="2"/>
    </row>
    <row r="682" spans="1:16" x14ac:dyDescent="0.25">
      <c r="A682" s="2"/>
      <c r="C682" s="204"/>
      <c r="P682" s="2"/>
    </row>
    <row r="683" spans="1:16" x14ac:dyDescent="0.25">
      <c r="A683" s="2"/>
      <c r="C683" s="204"/>
      <c r="P683" s="2"/>
    </row>
    <row r="684" spans="1:16" x14ac:dyDescent="0.25">
      <c r="A684" s="2"/>
      <c r="C684" s="204"/>
      <c r="P684" s="2"/>
    </row>
    <row r="685" spans="1:16" x14ac:dyDescent="0.25">
      <c r="A685" s="2"/>
      <c r="C685" s="204"/>
      <c r="P685" s="2"/>
    </row>
    <row r="686" spans="1:16" x14ac:dyDescent="0.25">
      <c r="A686" s="2"/>
      <c r="C686" s="204"/>
      <c r="P686" s="2"/>
    </row>
    <row r="687" spans="1:16" x14ac:dyDescent="0.25">
      <c r="A687" s="2"/>
      <c r="C687" s="204"/>
      <c r="P687" s="2"/>
    </row>
    <row r="688" spans="1:16" x14ac:dyDescent="0.25">
      <c r="A688" s="2"/>
      <c r="C688" s="204"/>
      <c r="P688" s="2"/>
    </row>
    <row r="689" spans="3:3" s="2" customFormat="1" x14ac:dyDescent="0.25">
      <c r="C689" s="204"/>
    </row>
    <row r="690" spans="3:3" s="2" customFormat="1" x14ac:dyDescent="0.25">
      <c r="C690" s="204"/>
    </row>
    <row r="691" spans="3:3" s="2" customFormat="1" x14ac:dyDescent="0.25">
      <c r="C691" s="204"/>
    </row>
    <row r="692" spans="3:3" s="2" customFormat="1" x14ac:dyDescent="0.25">
      <c r="C692" s="204"/>
    </row>
    <row r="693" spans="3:3" s="2" customFormat="1" x14ac:dyDescent="0.25">
      <c r="C693" s="204"/>
    </row>
    <row r="694" spans="3:3" s="2" customFormat="1" x14ac:dyDescent="0.25">
      <c r="C694" s="204"/>
    </row>
    <row r="695" spans="3:3" s="2" customFormat="1" x14ac:dyDescent="0.25">
      <c r="C695" s="204"/>
    </row>
    <row r="696" spans="3:3" s="2" customFormat="1" x14ac:dyDescent="0.25">
      <c r="C696" s="204"/>
    </row>
    <row r="697" spans="3:3" s="2" customFormat="1" x14ac:dyDescent="0.25">
      <c r="C697" s="204"/>
    </row>
    <row r="698" spans="3:3" s="2" customFormat="1" x14ac:dyDescent="0.25">
      <c r="C698" s="204"/>
    </row>
    <row r="699" spans="3:3" s="2" customFormat="1" x14ac:dyDescent="0.25">
      <c r="C699" s="204"/>
    </row>
    <row r="700" spans="3:3" s="2" customFormat="1" x14ac:dyDescent="0.25">
      <c r="C700" s="204"/>
    </row>
    <row r="701" spans="3:3" s="2" customFormat="1" x14ac:dyDescent="0.25">
      <c r="C701" s="204"/>
    </row>
    <row r="702" spans="3:3" s="2" customFormat="1" x14ac:dyDescent="0.25">
      <c r="C702" s="204"/>
    </row>
    <row r="703" spans="3:3" s="2" customFormat="1" x14ac:dyDescent="0.25">
      <c r="C703" s="204"/>
    </row>
    <row r="704" spans="3:3" s="2" customFormat="1" x14ac:dyDescent="0.25">
      <c r="C704" s="204"/>
    </row>
    <row r="705" spans="3:3" s="2" customFormat="1" x14ac:dyDescent="0.25">
      <c r="C705" s="204"/>
    </row>
    <row r="706" spans="3:3" s="2" customFormat="1" x14ac:dyDescent="0.25">
      <c r="C706" s="204"/>
    </row>
    <row r="707" spans="3:3" s="2" customFormat="1" x14ac:dyDescent="0.25">
      <c r="C707" s="204"/>
    </row>
    <row r="708" spans="3:3" s="2" customFormat="1" x14ac:dyDescent="0.25">
      <c r="C708" s="204"/>
    </row>
    <row r="709" spans="3:3" s="2" customFormat="1" x14ac:dyDescent="0.25">
      <c r="C709" s="204"/>
    </row>
    <row r="710" spans="3:3" s="2" customFormat="1" x14ac:dyDescent="0.25">
      <c r="C710" s="204"/>
    </row>
    <row r="711" spans="3:3" s="2" customFormat="1" x14ac:dyDescent="0.25">
      <c r="C711" s="204"/>
    </row>
    <row r="712" spans="3:3" s="2" customFormat="1" x14ac:dyDescent="0.25">
      <c r="C712" s="204"/>
    </row>
    <row r="713" spans="3:3" s="2" customFormat="1" x14ac:dyDescent="0.25">
      <c r="C713" s="204"/>
    </row>
    <row r="714" spans="3:3" s="2" customFormat="1" x14ac:dyDescent="0.25">
      <c r="C714" s="204"/>
    </row>
    <row r="715" spans="3:3" s="2" customFormat="1" x14ac:dyDescent="0.25">
      <c r="C715" s="204"/>
    </row>
    <row r="716" spans="3:3" s="2" customFormat="1" x14ac:dyDescent="0.25">
      <c r="C716" s="204"/>
    </row>
    <row r="717" spans="3:3" s="2" customFormat="1" x14ac:dyDescent="0.25">
      <c r="C717" s="204"/>
    </row>
    <row r="718" spans="3:3" s="2" customFormat="1" x14ac:dyDescent="0.25">
      <c r="C718" s="204"/>
    </row>
    <row r="719" spans="3:3" s="2" customFormat="1" x14ac:dyDescent="0.25">
      <c r="C719" s="204"/>
    </row>
    <row r="720" spans="3:3" s="2" customFormat="1" x14ac:dyDescent="0.25">
      <c r="C720" s="204"/>
    </row>
    <row r="721" spans="3:3" s="2" customFormat="1" x14ac:dyDescent="0.25">
      <c r="C721" s="204"/>
    </row>
    <row r="722" spans="3:3" s="2" customFormat="1" x14ac:dyDescent="0.25">
      <c r="C722" s="204"/>
    </row>
    <row r="723" spans="3:3" s="2" customFormat="1" x14ac:dyDescent="0.25">
      <c r="C723" s="204"/>
    </row>
    <row r="724" spans="3:3" s="2" customFormat="1" x14ac:dyDescent="0.25">
      <c r="C724" s="204"/>
    </row>
    <row r="725" spans="3:3" s="2" customFormat="1" x14ac:dyDescent="0.25">
      <c r="C725" s="204"/>
    </row>
    <row r="726" spans="3:3" s="2" customFormat="1" x14ac:dyDescent="0.25">
      <c r="C726" s="204"/>
    </row>
    <row r="727" spans="3:3" s="2" customFormat="1" x14ac:dyDescent="0.25">
      <c r="C727" s="204"/>
    </row>
    <row r="728" spans="3:3" s="2" customFormat="1" x14ac:dyDescent="0.25">
      <c r="C728" s="204"/>
    </row>
    <row r="729" spans="3:3" s="2" customFormat="1" x14ac:dyDescent="0.25">
      <c r="C729" s="204"/>
    </row>
    <row r="730" spans="3:3" s="2" customFormat="1" x14ac:dyDescent="0.25">
      <c r="C730" s="204"/>
    </row>
    <row r="731" spans="3:3" s="2" customFormat="1" x14ac:dyDescent="0.25">
      <c r="C731" s="204"/>
    </row>
    <row r="732" spans="3:3" s="2" customFormat="1" x14ac:dyDescent="0.25">
      <c r="C732" s="204"/>
    </row>
    <row r="733" spans="3:3" s="2" customFormat="1" x14ac:dyDescent="0.25">
      <c r="C733" s="204"/>
    </row>
    <row r="734" spans="3:3" s="2" customFormat="1" x14ac:dyDescent="0.25">
      <c r="C734" s="204"/>
    </row>
    <row r="735" spans="3:3" s="2" customFormat="1" x14ac:dyDescent="0.25">
      <c r="C735" s="204"/>
    </row>
    <row r="736" spans="3:3" s="2" customFormat="1" x14ac:dyDescent="0.25">
      <c r="C736" s="204"/>
    </row>
    <row r="737" spans="3:3" s="2" customFormat="1" x14ac:dyDescent="0.25">
      <c r="C737" s="204"/>
    </row>
    <row r="738" spans="3:3" s="2" customFormat="1" x14ac:dyDescent="0.25">
      <c r="C738" s="204"/>
    </row>
    <row r="739" spans="3:3" s="2" customFormat="1" x14ac:dyDescent="0.25">
      <c r="C739" s="204"/>
    </row>
    <row r="740" spans="3:3" s="2" customFormat="1" x14ac:dyDescent="0.25">
      <c r="C740" s="204"/>
    </row>
    <row r="741" spans="3:3" s="2" customFormat="1" x14ac:dyDescent="0.25">
      <c r="C741" s="204"/>
    </row>
    <row r="742" spans="3:3" s="2" customFormat="1" x14ac:dyDescent="0.25">
      <c r="C742" s="204"/>
    </row>
    <row r="743" spans="3:3" s="2" customFormat="1" x14ac:dyDescent="0.25">
      <c r="C743" s="204"/>
    </row>
    <row r="744" spans="3:3" s="2" customFormat="1" x14ac:dyDescent="0.25">
      <c r="C744" s="204"/>
    </row>
    <row r="745" spans="3:3" s="2" customFormat="1" x14ac:dyDescent="0.25">
      <c r="C745" s="204"/>
    </row>
    <row r="746" spans="3:3" s="2" customFormat="1" x14ac:dyDescent="0.25">
      <c r="C746" s="204"/>
    </row>
    <row r="747" spans="3:3" s="2" customFormat="1" x14ac:dyDescent="0.25">
      <c r="C747" s="204"/>
    </row>
    <row r="748" spans="3:3" s="2" customFormat="1" x14ac:dyDescent="0.25">
      <c r="C748" s="204"/>
    </row>
    <row r="749" spans="3:3" s="2" customFormat="1" x14ac:dyDescent="0.25">
      <c r="C749" s="204"/>
    </row>
    <row r="750" spans="3:3" s="2" customFormat="1" x14ac:dyDescent="0.25">
      <c r="C750" s="204"/>
    </row>
    <row r="751" spans="3:3" s="2" customFormat="1" x14ac:dyDescent="0.25">
      <c r="C751" s="204"/>
    </row>
    <row r="752" spans="3:3" s="2" customFormat="1" x14ac:dyDescent="0.25">
      <c r="C752" s="204"/>
    </row>
    <row r="753" spans="3:3" s="2" customFormat="1" x14ac:dyDescent="0.25">
      <c r="C753" s="204"/>
    </row>
    <row r="754" spans="3:3" s="2" customFormat="1" x14ac:dyDescent="0.25">
      <c r="C754" s="204"/>
    </row>
    <row r="755" spans="3:3" s="2" customFormat="1" x14ac:dyDescent="0.25">
      <c r="C755" s="204"/>
    </row>
    <row r="756" spans="3:3" s="2" customFormat="1" x14ac:dyDescent="0.25">
      <c r="C756" s="204"/>
    </row>
    <row r="757" spans="3:3" s="2" customFormat="1" x14ac:dyDescent="0.25">
      <c r="C757" s="204"/>
    </row>
    <row r="758" spans="3:3" s="2" customFormat="1" x14ac:dyDescent="0.25">
      <c r="C758" s="204"/>
    </row>
    <row r="759" spans="3:3" s="2" customFormat="1" x14ac:dyDescent="0.25">
      <c r="C759" s="204"/>
    </row>
    <row r="760" spans="3:3" s="2" customFormat="1" x14ac:dyDescent="0.25">
      <c r="C760" s="204"/>
    </row>
    <row r="761" spans="3:3" s="2" customFormat="1" x14ac:dyDescent="0.25">
      <c r="C761" s="204"/>
    </row>
    <row r="762" spans="3:3" s="2" customFormat="1" x14ac:dyDescent="0.25">
      <c r="C762" s="204"/>
    </row>
    <row r="763" spans="3:3" s="2" customFormat="1" x14ac:dyDescent="0.25">
      <c r="C763" s="204"/>
    </row>
    <row r="764" spans="3:3" s="2" customFormat="1" x14ac:dyDescent="0.25">
      <c r="C764" s="204"/>
    </row>
    <row r="765" spans="3:3" s="2" customFormat="1" x14ac:dyDescent="0.25">
      <c r="C765" s="204"/>
    </row>
    <row r="766" spans="3:3" s="2" customFormat="1" x14ac:dyDescent="0.25">
      <c r="C766" s="204"/>
    </row>
    <row r="767" spans="3:3" s="2" customFormat="1" x14ac:dyDescent="0.25">
      <c r="C767" s="204"/>
    </row>
    <row r="768" spans="3:3" s="2" customFormat="1" x14ac:dyDescent="0.25">
      <c r="C768" s="204"/>
    </row>
    <row r="769" spans="3:3" s="2" customFormat="1" x14ac:dyDescent="0.25">
      <c r="C769" s="204"/>
    </row>
    <row r="770" spans="3:3" s="2" customFormat="1" x14ac:dyDescent="0.25">
      <c r="C770" s="204"/>
    </row>
    <row r="771" spans="3:3" s="2" customFormat="1" x14ac:dyDescent="0.25">
      <c r="C771" s="204"/>
    </row>
    <row r="772" spans="3:3" s="2" customFormat="1" x14ac:dyDescent="0.25">
      <c r="C772" s="204"/>
    </row>
    <row r="773" spans="3:3" s="2" customFormat="1" x14ac:dyDescent="0.25">
      <c r="C773" s="204"/>
    </row>
    <row r="774" spans="3:3" s="2" customFormat="1" x14ac:dyDescent="0.25">
      <c r="C774" s="204"/>
    </row>
    <row r="775" spans="3:3" s="2" customFormat="1" x14ac:dyDescent="0.25">
      <c r="C775" s="204"/>
    </row>
    <row r="776" spans="3:3" s="2" customFormat="1" x14ac:dyDescent="0.25">
      <c r="C776" s="204"/>
    </row>
  </sheetData>
  <mergeCells count="72">
    <mergeCell ref="B251:O251"/>
    <mergeCell ref="C306:C307"/>
    <mergeCell ref="B309:O309"/>
    <mergeCell ref="C314:C315"/>
    <mergeCell ref="C316:C319"/>
    <mergeCell ref="C191:C194"/>
    <mergeCell ref="C195:C198"/>
    <mergeCell ref="C199:C202"/>
    <mergeCell ref="C203:C206"/>
    <mergeCell ref="C207:C210"/>
    <mergeCell ref="C170:C173"/>
    <mergeCell ref="C174:C177"/>
    <mergeCell ref="C178:C181"/>
    <mergeCell ref="C182:C186"/>
    <mergeCell ref="C187:C190"/>
    <mergeCell ref="B55:B57"/>
    <mergeCell ref="B59:B61"/>
    <mergeCell ref="B63:B65"/>
    <mergeCell ref="B67:B69"/>
    <mergeCell ref="B71:O71"/>
    <mergeCell ref="B11:O11"/>
    <mergeCell ref="B12:N12"/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M16:O16"/>
    <mergeCell ref="E17:F17"/>
    <mergeCell ref="G17:G18"/>
    <mergeCell ref="I17:J17"/>
    <mergeCell ref="C219:C220"/>
    <mergeCell ref="C221:C224"/>
    <mergeCell ref="C225:C228"/>
    <mergeCell ref="C229:C232"/>
    <mergeCell ref="B245:O245"/>
    <mergeCell ref="C211:C214"/>
    <mergeCell ref="C215:C218"/>
    <mergeCell ref="B7:O7"/>
    <mergeCell ref="B8:N8"/>
    <mergeCell ref="K17:K18"/>
    <mergeCell ref="M17:N17"/>
    <mergeCell ref="O17:O18"/>
    <mergeCell ref="B19:O19"/>
    <mergeCell ref="B26:B28"/>
    <mergeCell ref="B30:B32"/>
    <mergeCell ref="B34:B37"/>
    <mergeCell ref="B39:B41"/>
    <mergeCell ref="B43:B45"/>
    <mergeCell ref="B47:B49"/>
    <mergeCell ref="B51:B53"/>
    <mergeCell ref="B6:N6"/>
    <mergeCell ref="B9:O9"/>
    <mergeCell ref="B1:O1"/>
    <mergeCell ref="B2:O2"/>
    <mergeCell ref="B3:O3"/>
    <mergeCell ref="B4:O4"/>
    <mergeCell ref="B5:O5"/>
    <mergeCell ref="B74:B75"/>
    <mergeCell ref="B78:O78"/>
    <mergeCell ref="B88:O88"/>
    <mergeCell ref="C141:C144"/>
    <mergeCell ref="C149:C152"/>
    <mergeCell ref="C153:C156"/>
    <mergeCell ref="C157:C160"/>
    <mergeCell ref="C161:C165"/>
    <mergeCell ref="C166:C169"/>
    <mergeCell ref="B10:N10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2"/>
      <c r="C1" s="627" t="s">
        <v>328</v>
      </c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</row>
    <row r="2" spans="1:17" x14ac:dyDescent="0.25">
      <c r="B2" s="102"/>
      <c r="C2" s="627" t="s">
        <v>447</v>
      </c>
      <c r="D2" s="627"/>
      <c r="E2" s="627"/>
      <c r="F2" s="627"/>
      <c r="G2" s="627"/>
      <c r="H2" s="627"/>
      <c r="I2" s="627"/>
      <c r="J2" s="627"/>
      <c r="K2" s="627"/>
      <c r="L2" s="627"/>
      <c r="M2" s="627"/>
      <c r="N2" s="627"/>
      <c r="O2" s="627"/>
    </row>
    <row r="3" spans="1:17" x14ac:dyDescent="0.25">
      <c r="B3" s="102"/>
      <c r="C3" s="627" t="s">
        <v>505</v>
      </c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</row>
    <row r="4" spans="1:17" x14ac:dyDescent="0.25">
      <c r="B4" s="102"/>
      <c r="C4" s="627" t="s">
        <v>344</v>
      </c>
      <c r="D4" s="627"/>
      <c r="E4" s="627"/>
      <c r="F4" s="627"/>
      <c r="G4" s="627"/>
      <c r="H4" s="627"/>
      <c r="I4" s="627"/>
      <c r="J4" s="627"/>
      <c r="K4" s="627"/>
      <c r="L4" s="627"/>
      <c r="M4" s="627"/>
      <c r="N4" s="627"/>
      <c r="O4" s="627"/>
    </row>
    <row r="5" spans="1:17" x14ac:dyDescent="0.25">
      <c r="B5" s="102"/>
      <c r="C5" s="435" t="s">
        <v>518</v>
      </c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</row>
    <row r="6" spans="1:17" x14ac:dyDescent="0.25">
      <c r="B6" s="102"/>
      <c r="C6" s="435" t="s">
        <v>519</v>
      </c>
      <c r="D6" s="435"/>
      <c r="E6" s="435"/>
      <c r="F6" s="435"/>
      <c r="G6" s="435"/>
      <c r="H6" s="435"/>
      <c r="I6" s="435"/>
      <c r="J6" s="435"/>
      <c r="K6" s="435"/>
      <c r="L6" s="435"/>
      <c r="M6" s="435"/>
      <c r="N6" s="435"/>
      <c r="O6" s="435"/>
    </row>
    <row r="7" spans="1:17" x14ac:dyDescent="0.25">
      <c r="C7" s="103"/>
      <c r="D7" s="104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4"/>
    </row>
    <row r="8" spans="1:17" ht="30.75" customHeight="1" x14ac:dyDescent="0.25">
      <c r="A8" s="536" t="s">
        <v>465</v>
      </c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</row>
    <row r="9" spans="1:17" ht="17.25" customHeight="1" x14ac:dyDescent="0.25">
      <c r="A9" s="434"/>
      <c r="B9" s="434"/>
      <c r="C9" s="434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4" t="s">
        <v>406</v>
      </c>
    </row>
    <row r="10" spans="1:17" x14ac:dyDescent="0.25">
      <c r="A10" s="626" t="s">
        <v>5</v>
      </c>
      <c r="B10" s="530" t="s">
        <v>325</v>
      </c>
      <c r="C10" s="530" t="s">
        <v>54</v>
      </c>
      <c r="D10" s="526" t="s">
        <v>336</v>
      </c>
      <c r="E10" s="558" t="s">
        <v>194</v>
      </c>
      <c r="F10" s="558"/>
      <c r="G10" s="558"/>
      <c r="H10" s="539" t="s">
        <v>338</v>
      </c>
      <c r="I10" s="559" t="s">
        <v>194</v>
      </c>
      <c r="J10" s="559"/>
      <c r="K10" s="559"/>
      <c r="L10" s="519" t="s">
        <v>0</v>
      </c>
      <c r="M10" s="519" t="s">
        <v>194</v>
      </c>
      <c r="N10" s="519"/>
      <c r="O10" s="519"/>
    </row>
    <row r="11" spans="1:17" x14ac:dyDescent="0.25">
      <c r="A11" s="626"/>
      <c r="B11" s="530"/>
      <c r="C11" s="530"/>
      <c r="D11" s="526"/>
      <c r="E11" s="558" t="s">
        <v>1</v>
      </c>
      <c r="F11" s="558"/>
      <c r="G11" s="526" t="s">
        <v>2</v>
      </c>
      <c r="H11" s="539"/>
      <c r="I11" s="559" t="s">
        <v>1</v>
      </c>
      <c r="J11" s="559"/>
      <c r="K11" s="539" t="s">
        <v>2</v>
      </c>
      <c r="L11" s="519"/>
      <c r="M11" s="519" t="s">
        <v>1</v>
      </c>
      <c r="N11" s="519"/>
      <c r="O11" s="530" t="s">
        <v>2</v>
      </c>
      <c r="Q11" s="105"/>
    </row>
    <row r="12" spans="1:17" ht="29.25" customHeight="1" x14ac:dyDescent="0.25">
      <c r="A12" s="626"/>
      <c r="B12" s="530"/>
      <c r="C12" s="530"/>
      <c r="D12" s="526"/>
      <c r="E12" s="433" t="s">
        <v>3</v>
      </c>
      <c r="F12" s="431" t="s">
        <v>4</v>
      </c>
      <c r="G12" s="526"/>
      <c r="H12" s="539"/>
      <c r="I12" s="432" t="s">
        <v>3</v>
      </c>
      <c r="J12" s="429" t="s">
        <v>4</v>
      </c>
      <c r="K12" s="539"/>
      <c r="L12" s="519"/>
      <c r="M12" s="430" t="s">
        <v>3</v>
      </c>
      <c r="N12" s="428" t="s">
        <v>4</v>
      </c>
      <c r="O12" s="530"/>
      <c r="P12" s="65" t="s">
        <v>305</v>
      </c>
      <c r="Q12" s="66"/>
    </row>
    <row r="13" spans="1:17" ht="15.95" customHeight="1" x14ac:dyDescent="0.25">
      <c r="A13" s="13" t="s">
        <v>71</v>
      </c>
      <c r="B13" s="516" t="s">
        <v>59</v>
      </c>
      <c r="C13" s="517"/>
      <c r="D13" s="517"/>
      <c r="E13" s="517"/>
      <c r="F13" s="517"/>
      <c r="G13" s="517"/>
      <c r="H13" s="517"/>
      <c r="I13" s="517"/>
      <c r="J13" s="517"/>
      <c r="K13" s="517"/>
      <c r="L13" s="517"/>
      <c r="M13" s="517"/>
      <c r="N13" s="517"/>
      <c r="O13" s="518"/>
      <c r="P13" s="65" t="s">
        <v>306</v>
      </c>
      <c r="Q13" s="66"/>
    </row>
    <row r="14" spans="1:17" ht="15" customHeight="1" x14ac:dyDescent="0.25">
      <c r="A14" s="13" t="s">
        <v>182</v>
      </c>
      <c r="B14" s="12" t="s">
        <v>20</v>
      </c>
      <c r="C14" s="15" t="s">
        <v>31</v>
      </c>
      <c r="D14" s="16">
        <f>E14+G14</f>
        <v>109.89999999999999</v>
      </c>
      <c r="E14" s="16">
        <v>105.6</v>
      </c>
      <c r="F14" s="16"/>
      <c r="G14" s="16">
        <v>4.3</v>
      </c>
      <c r="H14" s="10">
        <f>I14+K14</f>
        <v>6.8</v>
      </c>
      <c r="I14" s="10">
        <v>6.8</v>
      </c>
      <c r="J14" s="10"/>
      <c r="K14" s="10"/>
      <c r="L14" s="12">
        <f>M14+O14</f>
        <v>116.69999999999999</v>
      </c>
      <c r="M14" s="12">
        <f>E14+I14</f>
        <v>112.39999999999999</v>
      </c>
      <c r="N14" s="12">
        <f>F14+J14</f>
        <v>0</v>
      </c>
      <c r="O14" s="12">
        <f>G14+K14</f>
        <v>4.3</v>
      </c>
      <c r="P14" s="65" t="s">
        <v>307</v>
      </c>
      <c r="Q14" s="66"/>
    </row>
    <row r="15" spans="1:17" ht="15.95" customHeight="1" x14ac:dyDescent="0.25">
      <c r="A15" s="20" t="s">
        <v>72</v>
      </c>
      <c r="B15" s="21" t="s">
        <v>175</v>
      </c>
      <c r="C15" s="28"/>
      <c r="D15" s="23">
        <f>D14</f>
        <v>109.89999999999999</v>
      </c>
      <c r="E15" s="23">
        <f>E14</f>
        <v>105.6</v>
      </c>
      <c r="F15" s="23">
        <f>F14</f>
        <v>0</v>
      </c>
      <c r="G15" s="23">
        <f>G14</f>
        <v>4.3</v>
      </c>
      <c r="H15" s="24">
        <f t="shared" ref="H15:O15" si="0">H14</f>
        <v>6.8</v>
      </c>
      <c r="I15" s="24">
        <f t="shared" si="0"/>
        <v>6.8</v>
      </c>
      <c r="J15" s="24">
        <f t="shared" si="0"/>
        <v>0</v>
      </c>
      <c r="K15" s="24">
        <f t="shared" si="0"/>
        <v>0</v>
      </c>
      <c r="L15" s="21">
        <f t="shared" si="0"/>
        <v>116.69999999999999</v>
      </c>
      <c r="M15" s="21">
        <f t="shared" si="0"/>
        <v>112.39999999999999</v>
      </c>
      <c r="N15" s="21">
        <f t="shared" si="0"/>
        <v>0</v>
      </c>
      <c r="O15" s="21">
        <f t="shared" si="0"/>
        <v>4.3</v>
      </c>
      <c r="P15" s="65" t="s">
        <v>308</v>
      </c>
      <c r="Q15" s="66"/>
    </row>
    <row r="16" spans="1:17" ht="15.95" customHeight="1" x14ac:dyDescent="0.25">
      <c r="A16" s="13" t="s">
        <v>73</v>
      </c>
      <c r="B16" s="516" t="s">
        <v>63</v>
      </c>
      <c r="C16" s="517"/>
      <c r="D16" s="517"/>
      <c r="E16" s="517"/>
      <c r="F16" s="517"/>
      <c r="G16" s="517"/>
      <c r="H16" s="517"/>
      <c r="I16" s="517"/>
      <c r="J16" s="517"/>
      <c r="K16" s="517"/>
      <c r="L16" s="517"/>
      <c r="M16" s="517"/>
      <c r="N16" s="517"/>
      <c r="O16" s="518"/>
      <c r="P16" s="65" t="s">
        <v>311</v>
      </c>
      <c r="Q16" s="66">
        <f>L14</f>
        <v>116.69999999999999</v>
      </c>
    </row>
    <row r="17" spans="1:17" ht="15" customHeight="1" x14ac:dyDescent="0.25">
      <c r="A17" s="13" t="s">
        <v>74</v>
      </c>
      <c r="B17" s="12" t="s">
        <v>20</v>
      </c>
      <c r="C17" s="15" t="s">
        <v>32</v>
      </c>
      <c r="D17" s="16">
        <f>E17+G17</f>
        <v>34.9</v>
      </c>
      <c r="E17" s="16">
        <v>34.9</v>
      </c>
      <c r="F17" s="16"/>
      <c r="G17" s="16"/>
      <c r="H17" s="10">
        <f>I17+K17</f>
        <v>0</v>
      </c>
      <c r="I17" s="10"/>
      <c r="J17" s="10"/>
      <c r="K17" s="10"/>
      <c r="L17" s="12">
        <f>M17+O17</f>
        <v>34.9</v>
      </c>
      <c r="M17" s="12">
        <f>E17+I17</f>
        <v>34.9</v>
      </c>
      <c r="N17" s="12">
        <f>F17+J17</f>
        <v>0</v>
      </c>
      <c r="O17" s="12">
        <f>G17+K17</f>
        <v>0</v>
      </c>
      <c r="P17" s="65" t="s">
        <v>309</v>
      </c>
      <c r="Q17" s="66">
        <f>SUM(I22:I32)</f>
        <v>0</v>
      </c>
    </row>
    <row r="18" spans="1:17" ht="15.95" customHeight="1" x14ac:dyDescent="0.25">
      <c r="A18" s="20" t="s">
        <v>75</v>
      </c>
      <c r="B18" s="21" t="s">
        <v>176</v>
      </c>
      <c r="C18" s="28"/>
      <c r="D18" s="23">
        <f>D17</f>
        <v>34.9</v>
      </c>
      <c r="E18" s="23">
        <f>E17</f>
        <v>34.9</v>
      </c>
      <c r="F18" s="23">
        <f>F17</f>
        <v>0</v>
      </c>
      <c r="G18" s="23">
        <f>G17</f>
        <v>0</v>
      </c>
      <c r="H18" s="24">
        <f t="shared" ref="H18:O18" si="1">H17</f>
        <v>0</v>
      </c>
      <c r="I18" s="24">
        <f t="shared" si="1"/>
        <v>0</v>
      </c>
      <c r="J18" s="24">
        <f t="shared" si="1"/>
        <v>0</v>
      </c>
      <c r="K18" s="24">
        <f t="shared" si="1"/>
        <v>0</v>
      </c>
      <c r="L18" s="21">
        <f t="shared" si="1"/>
        <v>34.9</v>
      </c>
      <c r="M18" s="21">
        <f t="shared" si="1"/>
        <v>34.9</v>
      </c>
      <c r="N18" s="21">
        <f t="shared" si="1"/>
        <v>0</v>
      </c>
      <c r="O18" s="21">
        <f t="shared" si="1"/>
        <v>0</v>
      </c>
      <c r="P18" s="65" t="s">
        <v>310</v>
      </c>
      <c r="Q18" s="66">
        <f>L17</f>
        <v>34.9</v>
      </c>
    </row>
    <row r="19" spans="1:17" ht="15.95" customHeight="1" x14ac:dyDescent="0.25">
      <c r="A19" s="106" t="s">
        <v>76</v>
      </c>
      <c r="B19" s="122" t="s">
        <v>172</v>
      </c>
      <c r="C19" s="123"/>
      <c r="D19" s="47">
        <f>D15+D18</f>
        <v>144.79999999999998</v>
      </c>
      <c r="E19" s="47">
        <f>E15+E18</f>
        <v>140.5</v>
      </c>
      <c r="F19" s="47">
        <f>F15+F18</f>
        <v>0</v>
      </c>
      <c r="G19" s="47">
        <f>G15+G18</f>
        <v>4.3</v>
      </c>
      <c r="H19" s="48">
        <f t="shared" ref="H19:O19" si="2">H15+H18</f>
        <v>6.8</v>
      </c>
      <c r="I19" s="48">
        <f t="shared" si="2"/>
        <v>6.8</v>
      </c>
      <c r="J19" s="48">
        <f t="shared" si="2"/>
        <v>0</v>
      </c>
      <c r="K19" s="48">
        <f t="shared" si="2"/>
        <v>0</v>
      </c>
      <c r="L19" s="49">
        <f t="shared" si="2"/>
        <v>151.6</v>
      </c>
      <c r="M19" s="49">
        <f t="shared" si="2"/>
        <v>147.29999999999998</v>
      </c>
      <c r="N19" s="49">
        <f t="shared" si="2"/>
        <v>0</v>
      </c>
      <c r="O19" s="49">
        <f t="shared" si="2"/>
        <v>4.3</v>
      </c>
      <c r="P19" s="65" t="s">
        <v>312</v>
      </c>
      <c r="Q19" s="66">
        <f>SUM(I68:I81)</f>
        <v>0</v>
      </c>
    </row>
    <row r="20" spans="1:17" ht="15" customHeight="1" x14ac:dyDescent="0.25">
      <c r="A20" s="97" t="s">
        <v>173</v>
      </c>
      <c r="B20" s="107"/>
      <c r="C20" s="108"/>
      <c r="D20" s="107"/>
      <c r="E20" s="107"/>
      <c r="F20" s="99"/>
      <c r="G20" s="99"/>
      <c r="H20" s="99"/>
      <c r="I20" s="99"/>
      <c r="J20" s="99"/>
      <c r="K20" s="99"/>
      <c r="L20" s="99"/>
      <c r="M20" s="99"/>
      <c r="N20" s="99"/>
      <c r="P20" s="65" t="s">
        <v>313</v>
      </c>
      <c r="Q20" s="66">
        <f>SUM(I39:I65)</f>
        <v>0</v>
      </c>
    </row>
    <row r="21" spans="1:17" x14ac:dyDescent="0.25">
      <c r="A21" s="97"/>
      <c r="B21" s="6"/>
      <c r="C21" s="100"/>
      <c r="D21" s="6"/>
      <c r="E21" s="6"/>
      <c r="F21" s="101"/>
      <c r="G21" s="6"/>
      <c r="H21" s="6"/>
      <c r="I21" s="6"/>
      <c r="J21" s="6"/>
      <c r="K21" s="6"/>
      <c r="L21" s="6"/>
      <c r="M21" s="6"/>
      <c r="N21" s="6"/>
      <c r="P21" s="65" t="s">
        <v>314</v>
      </c>
      <c r="Q21" s="66">
        <f>SUM(I84:I87)</f>
        <v>0</v>
      </c>
    </row>
    <row r="22" spans="1:17" x14ac:dyDescent="0.25">
      <c r="A22" s="6"/>
      <c r="B22" s="6"/>
      <c r="C22" s="52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70" t="s">
        <v>172</v>
      </c>
      <c r="Q22" s="71">
        <f>SUM(Q12:Q21)</f>
        <v>151.6</v>
      </c>
    </row>
    <row r="23" spans="1:17" x14ac:dyDescent="0.25">
      <c r="A23" s="6"/>
      <c r="B23" s="6"/>
      <c r="C23" s="52"/>
      <c r="D23" s="6"/>
      <c r="E23" s="6"/>
      <c r="F23" s="6"/>
      <c r="G23" s="6"/>
      <c r="H23" s="6"/>
      <c r="I23" s="6"/>
      <c r="J23" s="6" t="s">
        <v>433</v>
      </c>
      <c r="K23" s="6"/>
      <c r="L23" s="6"/>
      <c r="M23" s="6"/>
      <c r="N23" s="6"/>
      <c r="P23" s="72"/>
      <c r="Q23" s="72"/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P24" s="72"/>
      <c r="Q24" s="72">
        <f>Q22-L19</f>
        <v>0</v>
      </c>
    </row>
    <row r="25" spans="1:17" x14ac:dyDescent="0.25">
      <c r="A25" s="6"/>
      <c r="B25" s="6"/>
      <c r="C25" s="52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Q26" s="2">
        <f>L19-Q22</f>
        <v>0</v>
      </c>
    </row>
    <row r="27" spans="1:17" x14ac:dyDescent="0.25">
      <c r="A27" s="6"/>
      <c r="B27" s="6"/>
      <c r="C27" s="52"/>
      <c r="D27" s="6"/>
      <c r="E27" s="6"/>
      <c r="F27" s="6"/>
      <c r="G27" s="6" t="s">
        <v>173</v>
      </c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C133" s="53"/>
    </row>
    <row r="134" spans="1:14" x14ac:dyDescent="0.25">
      <c r="C134" s="53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</sheetData>
  <mergeCells count="22">
    <mergeCell ref="O11:O12"/>
    <mergeCell ref="B13:O13"/>
    <mergeCell ref="B16:O16"/>
    <mergeCell ref="E11:F11"/>
    <mergeCell ref="G11:G12"/>
    <mergeCell ref="I11:J11"/>
    <mergeCell ref="K11:K12"/>
    <mergeCell ref="M11:N11"/>
    <mergeCell ref="H10:H12"/>
    <mergeCell ref="I10:K10"/>
    <mergeCell ref="L10:L12"/>
    <mergeCell ref="M10:O10"/>
    <mergeCell ref="C1:O1"/>
    <mergeCell ref="C2:O2"/>
    <mergeCell ref="C3:O3"/>
    <mergeCell ref="C4:O4"/>
    <mergeCell ref="A8:O8"/>
    <mergeCell ref="A10:A12"/>
    <mergeCell ref="B10:B12"/>
    <mergeCell ref="C10:C12"/>
    <mergeCell ref="D10:D12"/>
    <mergeCell ref="E10:G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8"/>
  <sheetViews>
    <sheetView showZeros="0" workbookViewId="0">
      <selection sqref="A1:XFD104857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562" t="s">
        <v>328</v>
      </c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r="2" spans="1:15" x14ac:dyDescent="0.25">
      <c r="B2" s="562" t="s">
        <v>447</v>
      </c>
      <c r="C2" s="562"/>
      <c r="D2" s="562"/>
      <c r="E2" s="562"/>
      <c r="F2" s="562"/>
      <c r="G2" s="562"/>
      <c r="H2" s="562"/>
      <c r="I2" s="562"/>
      <c r="J2" s="562"/>
      <c r="K2" s="562"/>
      <c r="L2" s="562"/>
      <c r="M2" s="562"/>
      <c r="N2" s="562"/>
      <c r="O2" s="562"/>
    </row>
    <row r="3" spans="1:15" x14ac:dyDescent="0.25">
      <c r="B3" s="562" t="s">
        <v>505</v>
      </c>
      <c r="C3" s="562"/>
      <c r="D3" s="562"/>
      <c r="E3" s="562"/>
      <c r="F3" s="562"/>
      <c r="G3" s="562"/>
      <c r="H3" s="562"/>
      <c r="I3" s="562"/>
      <c r="J3" s="562"/>
      <c r="K3" s="562"/>
      <c r="L3" s="562"/>
      <c r="M3" s="562"/>
      <c r="N3" s="562"/>
      <c r="O3" s="562"/>
    </row>
    <row r="4" spans="1:15" x14ac:dyDescent="0.25">
      <c r="B4" s="562" t="s">
        <v>345</v>
      </c>
      <c r="C4" s="562"/>
      <c r="D4" s="562"/>
      <c r="E4" s="562"/>
      <c r="F4" s="562"/>
      <c r="G4" s="562"/>
      <c r="H4" s="562"/>
      <c r="I4" s="562"/>
      <c r="J4" s="562"/>
      <c r="K4" s="562"/>
      <c r="L4" s="562"/>
      <c r="M4" s="562"/>
      <c r="N4" s="562"/>
      <c r="O4" s="562"/>
    </row>
    <row r="5" spans="1:15" ht="13.5" customHeight="1" x14ac:dyDescent="0.25">
      <c r="B5" s="628" t="s">
        <v>514</v>
      </c>
      <c r="C5" s="628"/>
      <c r="D5" s="628"/>
      <c r="E5" s="628"/>
      <c r="F5" s="628"/>
      <c r="G5" s="628"/>
      <c r="H5" s="628"/>
      <c r="I5" s="628"/>
      <c r="J5" s="628"/>
      <c r="K5" s="628"/>
      <c r="L5" s="628"/>
      <c r="M5" s="628"/>
      <c r="N5" s="628"/>
      <c r="O5" s="628"/>
    </row>
    <row r="6" spans="1:15" ht="15" customHeight="1" x14ac:dyDescent="0.25">
      <c r="B6" s="628" t="s">
        <v>515</v>
      </c>
      <c r="C6" s="628"/>
      <c r="D6" s="628"/>
      <c r="E6" s="628"/>
      <c r="F6" s="628"/>
      <c r="G6" s="628"/>
      <c r="H6" s="628"/>
      <c r="I6" s="628"/>
      <c r="J6" s="628"/>
      <c r="K6" s="628"/>
      <c r="L6" s="628"/>
      <c r="M6" s="628"/>
      <c r="N6" s="628"/>
      <c r="O6" s="628"/>
    </row>
    <row r="7" spans="1:15" ht="15" hidden="1" customHeight="1" x14ac:dyDescent="0.25">
      <c r="A7" s="286"/>
      <c r="B7" s="628" t="s">
        <v>412</v>
      </c>
      <c r="C7" s="628"/>
      <c r="D7" s="628"/>
      <c r="E7" s="628"/>
      <c r="F7" s="628"/>
      <c r="G7" s="628"/>
      <c r="H7" s="628"/>
      <c r="I7" s="628"/>
      <c r="J7" s="628"/>
      <c r="K7" s="628"/>
      <c r="L7" s="628"/>
      <c r="M7" s="628"/>
      <c r="N7" s="628"/>
      <c r="O7" s="628"/>
    </row>
    <row r="8" spans="1:15" hidden="1" x14ac:dyDescent="0.25">
      <c r="A8" s="286"/>
      <c r="B8" s="628" t="s">
        <v>413</v>
      </c>
      <c r="C8" s="628"/>
      <c r="D8" s="628"/>
      <c r="E8" s="628"/>
      <c r="F8" s="628"/>
      <c r="G8" s="628"/>
      <c r="H8" s="628"/>
      <c r="I8" s="628"/>
      <c r="J8" s="628"/>
      <c r="K8" s="628"/>
      <c r="L8" s="628"/>
      <c r="M8" s="628"/>
      <c r="N8" s="628"/>
      <c r="O8" s="628"/>
    </row>
    <row r="9" spans="1:15" ht="15" hidden="1" customHeight="1" x14ac:dyDescent="0.25">
      <c r="A9" s="286"/>
      <c r="B9" s="628" t="s">
        <v>414</v>
      </c>
      <c r="C9" s="628"/>
      <c r="D9" s="628"/>
      <c r="E9" s="628"/>
      <c r="F9" s="628"/>
      <c r="G9" s="628"/>
      <c r="H9" s="628"/>
      <c r="I9" s="628"/>
      <c r="J9" s="628"/>
      <c r="K9" s="628"/>
      <c r="L9" s="628"/>
      <c r="M9" s="628"/>
      <c r="N9" s="628"/>
      <c r="O9" s="628"/>
    </row>
    <row r="10" spans="1:15" hidden="1" x14ac:dyDescent="0.25">
      <c r="A10" s="286"/>
      <c r="B10" s="628" t="s">
        <v>415</v>
      </c>
      <c r="C10" s="628"/>
      <c r="D10" s="628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</row>
    <row r="11" spans="1:15" hidden="1" x14ac:dyDescent="0.25">
      <c r="A11" s="286"/>
      <c r="B11" s="628" t="s">
        <v>430</v>
      </c>
      <c r="C11" s="628"/>
      <c r="D11" s="628"/>
      <c r="E11" s="628"/>
      <c r="F11" s="628"/>
      <c r="G11" s="628"/>
      <c r="H11" s="628"/>
      <c r="I11" s="628"/>
      <c r="J11" s="628"/>
      <c r="K11" s="628"/>
      <c r="L11" s="628"/>
      <c r="M11" s="628"/>
      <c r="N11" s="628"/>
      <c r="O11" s="628"/>
    </row>
    <row r="12" spans="1:15" hidden="1" x14ac:dyDescent="0.25">
      <c r="A12" s="286"/>
      <c r="B12" s="628" t="s">
        <v>421</v>
      </c>
      <c r="C12" s="628"/>
      <c r="D12" s="628"/>
      <c r="E12" s="628"/>
      <c r="F12" s="628"/>
      <c r="G12" s="628"/>
      <c r="H12" s="628"/>
      <c r="I12" s="628"/>
      <c r="J12" s="628"/>
      <c r="K12" s="628"/>
      <c r="L12" s="628"/>
      <c r="M12" s="628"/>
      <c r="N12" s="628"/>
      <c r="O12" s="628"/>
    </row>
    <row r="13" spans="1:15" hidden="1" x14ac:dyDescent="0.25">
      <c r="A13" s="286"/>
      <c r="B13" s="628" t="s">
        <v>429</v>
      </c>
      <c r="C13" s="628"/>
      <c r="D13" s="628"/>
      <c r="E13" s="628"/>
      <c r="F13" s="628"/>
      <c r="G13" s="628"/>
      <c r="H13" s="628"/>
      <c r="I13" s="628"/>
      <c r="J13" s="628"/>
      <c r="K13" s="628"/>
      <c r="L13" s="628"/>
      <c r="M13" s="628"/>
      <c r="N13" s="628"/>
      <c r="O13" s="628"/>
    </row>
    <row r="14" spans="1:15" hidden="1" x14ac:dyDescent="0.25">
      <c r="A14" s="286"/>
      <c r="B14" s="628" t="s">
        <v>427</v>
      </c>
      <c r="C14" s="628"/>
      <c r="D14" s="628"/>
      <c r="E14" s="628"/>
      <c r="F14" s="628"/>
      <c r="G14" s="628"/>
      <c r="H14" s="628"/>
      <c r="I14" s="628"/>
      <c r="J14" s="628"/>
      <c r="K14" s="628"/>
      <c r="L14" s="628"/>
      <c r="M14" s="628"/>
      <c r="N14" s="628"/>
      <c r="O14" s="628"/>
    </row>
    <row r="15" spans="1:15" hidden="1" x14ac:dyDescent="0.25">
      <c r="A15" s="286"/>
      <c r="B15" s="628" t="s">
        <v>428</v>
      </c>
      <c r="C15" s="628"/>
      <c r="D15" s="628"/>
      <c r="E15" s="628"/>
      <c r="F15" s="628"/>
      <c r="G15" s="628"/>
      <c r="H15" s="628"/>
      <c r="I15" s="628"/>
      <c r="J15" s="628"/>
      <c r="K15" s="628"/>
      <c r="L15" s="628"/>
      <c r="M15" s="628"/>
      <c r="N15" s="628"/>
      <c r="O15" s="628"/>
    </row>
    <row r="16" spans="1:15" hidden="1" x14ac:dyDescent="0.25">
      <c r="A16" s="286"/>
      <c r="B16" s="628" t="s">
        <v>435</v>
      </c>
      <c r="C16" s="628"/>
      <c r="D16" s="628"/>
      <c r="E16" s="628"/>
      <c r="F16" s="628"/>
      <c r="G16" s="628"/>
      <c r="H16" s="628"/>
      <c r="I16" s="628"/>
      <c r="J16" s="628"/>
      <c r="K16" s="628"/>
      <c r="L16" s="628"/>
      <c r="M16" s="628"/>
      <c r="N16" s="628"/>
      <c r="O16" s="628"/>
    </row>
    <row r="17" spans="1:18" hidden="1" x14ac:dyDescent="0.25">
      <c r="A17" s="286"/>
      <c r="B17" s="628" t="s">
        <v>434</v>
      </c>
      <c r="C17" s="628"/>
      <c r="D17" s="628"/>
      <c r="E17" s="628"/>
      <c r="F17" s="628"/>
      <c r="G17" s="628"/>
      <c r="H17" s="628"/>
      <c r="I17" s="628"/>
      <c r="J17" s="628"/>
      <c r="K17" s="628"/>
      <c r="L17" s="628"/>
      <c r="M17" s="628"/>
      <c r="N17" s="628"/>
      <c r="O17" s="628"/>
    </row>
    <row r="18" spans="1:18" hidden="1" x14ac:dyDescent="0.25">
      <c r="A18" s="286"/>
      <c r="B18" s="628" t="s">
        <v>437</v>
      </c>
      <c r="C18" s="628"/>
      <c r="D18" s="628"/>
      <c r="E18" s="628"/>
      <c r="F18" s="628"/>
      <c r="G18" s="628"/>
      <c r="H18" s="628"/>
      <c r="I18" s="628"/>
      <c r="J18" s="628"/>
      <c r="K18" s="628"/>
      <c r="L18" s="628"/>
      <c r="M18" s="628"/>
      <c r="N18" s="628"/>
      <c r="O18" s="628"/>
    </row>
    <row r="19" spans="1:18" hidden="1" x14ac:dyDescent="0.25">
      <c r="A19" s="286"/>
      <c r="B19" s="628" t="s">
        <v>444</v>
      </c>
      <c r="C19" s="628"/>
      <c r="D19" s="628"/>
      <c r="E19" s="628"/>
      <c r="F19" s="628"/>
      <c r="G19" s="628"/>
      <c r="H19" s="628"/>
      <c r="I19" s="628"/>
      <c r="J19" s="628"/>
      <c r="K19" s="628"/>
      <c r="L19" s="628"/>
      <c r="M19" s="628"/>
      <c r="N19" s="628"/>
      <c r="O19" s="628"/>
    </row>
    <row r="20" spans="1:18" hidden="1" x14ac:dyDescent="0.25">
      <c r="A20" s="286"/>
      <c r="B20" s="628" t="s">
        <v>445</v>
      </c>
      <c r="C20" s="628"/>
      <c r="D20" s="628"/>
      <c r="E20" s="628"/>
      <c r="F20" s="628"/>
      <c r="G20" s="628"/>
      <c r="H20" s="628"/>
      <c r="I20" s="628"/>
      <c r="J20" s="628"/>
      <c r="K20" s="628"/>
      <c r="L20" s="628"/>
      <c r="M20" s="628"/>
      <c r="N20" s="628"/>
      <c r="O20" s="628"/>
    </row>
    <row r="21" spans="1:18" x14ac:dyDescent="0.25">
      <c r="A21" s="286"/>
      <c r="B21" s="628" t="s">
        <v>538</v>
      </c>
      <c r="C21" s="628"/>
      <c r="D21" s="628"/>
      <c r="E21" s="628"/>
      <c r="F21" s="628"/>
      <c r="G21" s="628"/>
      <c r="H21" s="628"/>
      <c r="I21" s="628"/>
      <c r="J21" s="628"/>
      <c r="K21" s="628"/>
      <c r="L21" s="628"/>
      <c r="M21" s="628"/>
      <c r="N21" s="628"/>
      <c r="O21" s="628"/>
    </row>
    <row r="22" spans="1:18" x14ac:dyDescent="0.25">
      <c r="A22" s="286"/>
      <c r="B22" s="628" t="s">
        <v>539</v>
      </c>
      <c r="C22" s="628"/>
      <c r="D22" s="628"/>
      <c r="E22" s="628"/>
      <c r="F22" s="628"/>
      <c r="G22" s="628"/>
      <c r="H22" s="628"/>
      <c r="I22" s="628"/>
      <c r="J22" s="628"/>
      <c r="K22" s="628"/>
      <c r="L22" s="628"/>
      <c r="M22" s="628"/>
      <c r="N22" s="628"/>
      <c r="O22" s="628"/>
    </row>
    <row r="23" spans="1:18" x14ac:dyDescent="0.25">
      <c r="A23" s="286"/>
      <c r="B23" s="628" t="s">
        <v>573</v>
      </c>
      <c r="C23" s="628"/>
      <c r="D23" s="628"/>
      <c r="E23" s="628"/>
      <c r="F23" s="628"/>
      <c r="G23" s="628"/>
      <c r="H23" s="628"/>
      <c r="I23" s="628"/>
      <c r="J23" s="628"/>
      <c r="K23" s="628"/>
      <c r="L23" s="628"/>
      <c r="M23" s="628"/>
      <c r="N23" s="628"/>
      <c r="O23" s="628"/>
    </row>
    <row r="24" spans="1:18" x14ac:dyDescent="0.25">
      <c r="A24" s="286"/>
      <c r="B24" s="628" t="s">
        <v>574</v>
      </c>
      <c r="C24" s="628"/>
      <c r="D24" s="628"/>
      <c r="E24" s="628"/>
      <c r="F24" s="628"/>
      <c r="G24" s="628"/>
      <c r="H24" s="628"/>
      <c r="I24" s="628"/>
      <c r="J24" s="628"/>
      <c r="K24" s="628"/>
      <c r="L24" s="628"/>
      <c r="M24" s="628"/>
      <c r="N24" s="628"/>
      <c r="O24" s="628"/>
    </row>
    <row r="25" spans="1:18" ht="12" customHeight="1" x14ac:dyDescent="0.25">
      <c r="B25" s="56"/>
      <c r="C25" s="56"/>
      <c r="D25" s="56"/>
      <c r="E25" s="56"/>
      <c r="F25" s="56"/>
      <c r="G25" s="56"/>
      <c r="H25" s="57"/>
      <c r="I25" s="57"/>
      <c r="J25" s="57"/>
      <c r="K25" s="57"/>
      <c r="L25" s="56"/>
      <c r="M25" s="56"/>
      <c r="N25" s="56"/>
      <c r="O25" s="56"/>
    </row>
    <row r="26" spans="1:18" ht="29.25" customHeight="1" x14ac:dyDescent="0.25">
      <c r="A26" s="536" t="s">
        <v>457</v>
      </c>
      <c r="B26" s="536"/>
      <c r="C26" s="536"/>
      <c r="D26" s="536"/>
      <c r="E26" s="536"/>
      <c r="F26" s="536"/>
      <c r="G26" s="536"/>
      <c r="H26" s="536"/>
      <c r="I26" s="536"/>
      <c r="J26" s="536"/>
      <c r="K26" s="536"/>
      <c r="L26" s="536"/>
      <c r="M26" s="536"/>
      <c r="N26" s="536"/>
      <c r="O26" s="536"/>
    </row>
    <row r="27" spans="1:18" ht="15" customHeight="1" x14ac:dyDescent="0.25">
      <c r="B27" s="478"/>
      <c r="C27" s="478"/>
      <c r="D27" s="478"/>
      <c r="E27" s="478"/>
      <c r="F27" s="478"/>
      <c r="G27" s="478"/>
      <c r="H27" s="58"/>
      <c r="I27" s="58"/>
      <c r="J27" s="58"/>
      <c r="K27" s="58"/>
      <c r="L27" s="478"/>
      <c r="M27" s="478"/>
      <c r="N27" s="478"/>
      <c r="O27" s="4" t="s">
        <v>406</v>
      </c>
    </row>
    <row r="28" spans="1:18" ht="15" customHeight="1" x14ac:dyDescent="0.25">
      <c r="A28" s="540" t="s">
        <v>5</v>
      </c>
      <c r="B28" s="543" t="s">
        <v>325</v>
      </c>
      <c r="C28" s="543" t="s">
        <v>54</v>
      </c>
      <c r="D28" s="520" t="s">
        <v>336</v>
      </c>
      <c r="E28" s="524" t="s">
        <v>194</v>
      </c>
      <c r="F28" s="524"/>
      <c r="G28" s="525"/>
      <c r="H28" s="546" t="s">
        <v>338</v>
      </c>
      <c r="I28" s="549" t="s">
        <v>194</v>
      </c>
      <c r="J28" s="550"/>
      <c r="K28" s="551"/>
      <c r="L28" s="519" t="s">
        <v>0</v>
      </c>
      <c r="M28" s="527" t="s">
        <v>194</v>
      </c>
      <c r="N28" s="528"/>
      <c r="O28" s="529"/>
    </row>
    <row r="29" spans="1:18" x14ac:dyDescent="0.25">
      <c r="A29" s="541"/>
      <c r="B29" s="544"/>
      <c r="C29" s="544"/>
      <c r="D29" s="521"/>
      <c r="E29" s="525" t="s">
        <v>1</v>
      </c>
      <c r="F29" s="558"/>
      <c r="G29" s="526" t="s">
        <v>2</v>
      </c>
      <c r="H29" s="547"/>
      <c r="I29" s="559" t="s">
        <v>1</v>
      </c>
      <c r="J29" s="559"/>
      <c r="K29" s="539" t="s">
        <v>2</v>
      </c>
      <c r="L29" s="519"/>
      <c r="M29" s="519" t="s">
        <v>1</v>
      </c>
      <c r="N29" s="519"/>
      <c r="O29" s="530" t="s">
        <v>2</v>
      </c>
    </row>
    <row r="30" spans="1:18" ht="30" customHeight="1" x14ac:dyDescent="0.25">
      <c r="A30" s="542"/>
      <c r="B30" s="545"/>
      <c r="C30" s="545"/>
      <c r="D30" s="522"/>
      <c r="E30" s="59" t="s">
        <v>3</v>
      </c>
      <c r="F30" s="462" t="s">
        <v>4</v>
      </c>
      <c r="G30" s="520"/>
      <c r="H30" s="548"/>
      <c r="I30" s="60" t="s">
        <v>3</v>
      </c>
      <c r="J30" s="460" t="s">
        <v>4</v>
      </c>
      <c r="K30" s="546"/>
      <c r="L30" s="593"/>
      <c r="M30" s="479" t="s">
        <v>3</v>
      </c>
      <c r="N30" s="459" t="s">
        <v>4</v>
      </c>
      <c r="O30" s="543"/>
    </row>
    <row r="31" spans="1:18" ht="15.95" customHeight="1" x14ac:dyDescent="0.25">
      <c r="A31" s="5" t="s">
        <v>71</v>
      </c>
      <c r="B31" s="516" t="s">
        <v>6</v>
      </c>
      <c r="C31" s="517"/>
      <c r="D31" s="517"/>
      <c r="E31" s="517"/>
      <c r="F31" s="517"/>
      <c r="G31" s="517"/>
      <c r="H31" s="517"/>
      <c r="I31" s="517"/>
      <c r="J31" s="517"/>
      <c r="K31" s="517"/>
      <c r="L31" s="517"/>
      <c r="M31" s="517"/>
      <c r="N31" s="517"/>
      <c r="O31" s="518"/>
      <c r="R31" s="72" t="s">
        <v>479</v>
      </c>
    </row>
    <row r="32" spans="1:18" ht="15" customHeight="1" x14ac:dyDescent="0.25">
      <c r="A32" s="5" t="s">
        <v>182</v>
      </c>
      <c r="B32" s="26" t="s">
        <v>20</v>
      </c>
      <c r="C32" s="7" t="s">
        <v>9</v>
      </c>
      <c r="D32" s="8">
        <f>E32+G32</f>
        <v>16.3</v>
      </c>
      <c r="E32" s="8">
        <v>16.3</v>
      </c>
      <c r="F32" s="8"/>
      <c r="G32" s="8"/>
      <c r="H32" s="9">
        <f>I32+K32</f>
        <v>0</v>
      </c>
      <c r="I32" s="9"/>
      <c r="J32" s="9"/>
      <c r="K32" s="9"/>
      <c r="L32" s="11">
        <f>M32+O32</f>
        <v>16.3</v>
      </c>
      <c r="M32" s="11">
        <f>E32+I32</f>
        <v>16.3</v>
      </c>
      <c r="N32" s="11">
        <f>F32+J32</f>
        <v>0</v>
      </c>
      <c r="O32" s="11">
        <f>G32+K32</f>
        <v>0</v>
      </c>
      <c r="Q32" s="2">
        <f>'[1]2 pr._pajamos pagal rūšis'!L14-'[1]9 pr._įstaigų pajamos'!L32</f>
        <v>0</v>
      </c>
      <c r="R32" s="72">
        <f>'[1]2 pr._pajamos pagal rūšis'!L14-'[1]9 pr._įstaigų pajamos'!L32</f>
        <v>0</v>
      </c>
    </row>
    <row r="33" spans="1:18" x14ac:dyDescent="0.25">
      <c r="A33" s="13" t="s">
        <v>72</v>
      </c>
      <c r="B33" s="61" t="s">
        <v>324</v>
      </c>
      <c r="C33" s="15" t="s">
        <v>9</v>
      </c>
      <c r="D33" s="62">
        <f t="shared" ref="D33:D42" si="0">E33+G33</f>
        <v>2.9</v>
      </c>
      <c r="E33" s="62">
        <v>2.9</v>
      </c>
      <c r="F33" s="62"/>
      <c r="G33" s="62"/>
      <c r="H33" s="63">
        <f t="shared" ref="H33:H42" si="1">I33+K33</f>
        <v>0</v>
      </c>
      <c r="I33" s="63"/>
      <c r="J33" s="63"/>
      <c r="K33" s="63"/>
      <c r="L33" s="64">
        <f t="shared" ref="L33:L42" si="2">M33+O33</f>
        <v>2.9</v>
      </c>
      <c r="M33" s="64">
        <f t="shared" ref="M33:O42" si="3">E33+I33</f>
        <v>2.9</v>
      </c>
      <c r="N33" s="64">
        <f t="shared" si="3"/>
        <v>0</v>
      </c>
      <c r="O33" s="64">
        <f t="shared" si="3"/>
        <v>0</v>
      </c>
      <c r="P33" s="391"/>
      <c r="Q33" s="392"/>
      <c r="R33" s="72">
        <f>'[1]2 pr._pajamos pagal rūšis'!L15-'[1]9 pr._įstaigų pajamos'!L33</f>
        <v>0</v>
      </c>
    </row>
    <row r="34" spans="1:18" ht="15" customHeight="1" x14ac:dyDescent="0.25">
      <c r="A34" s="5" t="s">
        <v>73</v>
      </c>
      <c r="B34" s="35" t="s">
        <v>10</v>
      </c>
      <c r="C34" s="15" t="s">
        <v>9</v>
      </c>
      <c r="D34" s="16">
        <f t="shared" si="0"/>
        <v>0.2</v>
      </c>
      <c r="E34" s="16">
        <v>0.2</v>
      </c>
      <c r="F34" s="16"/>
      <c r="G34" s="16"/>
      <c r="H34" s="10">
        <f t="shared" si="1"/>
        <v>0</v>
      </c>
      <c r="I34" s="10"/>
      <c r="J34" s="10"/>
      <c r="K34" s="10"/>
      <c r="L34" s="12">
        <f t="shared" si="2"/>
        <v>0.2</v>
      </c>
      <c r="M34" s="12">
        <f t="shared" si="3"/>
        <v>0.2</v>
      </c>
      <c r="N34" s="12">
        <f t="shared" si="3"/>
        <v>0</v>
      </c>
      <c r="O34" s="12">
        <f t="shared" si="3"/>
        <v>0</v>
      </c>
      <c r="R34" s="72">
        <f>'[1]2 pr._pajamos pagal rūšis'!L16-'[1]9 pr._įstaigų pajamos'!L34</f>
        <v>0</v>
      </c>
    </row>
    <row r="35" spans="1:18" ht="15" customHeight="1" x14ac:dyDescent="0.25">
      <c r="A35" s="5" t="s">
        <v>74</v>
      </c>
      <c r="B35" s="35" t="s">
        <v>11</v>
      </c>
      <c r="C35" s="15" t="s">
        <v>9</v>
      </c>
      <c r="D35" s="16">
        <f t="shared" si="0"/>
        <v>0.5</v>
      </c>
      <c r="E35" s="16">
        <v>0.5</v>
      </c>
      <c r="F35" s="16"/>
      <c r="G35" s="16"/>
      <c r="H35" s="10">
        <f t="shared" si="1"/>
        <v>0</v>
      </c>
      <c r="I35" s="10"/>
      <c r="J35" s="10"/>
      <c r="K35" s="10"/>
      <c r="L35" s="12">
        <f t="shared" si="2"/>
        <v>0.5</v>
      </c>
      <c r="M35" s="12">
        <f t="shared" si="3"/>
        <v>0.5</v>
      </c>
      <c r="N35" s="12">
        <f t="shared" si="3"/>
        <v>0</v>
      </c>
      <c r="O35" s="12">
        <f t="shared" si="3"/>
        <v>0</v>
      </c>
      <c r="R35" s="72">
        <f>'[1]2 pr._pajamos pagal rūšis'!L17-'[1]9 pr._įstaigų pajamos'!L35</f>
        <v>0</v>
      </c>
    </row>
    <row r="36" spans="1:18" ht="15" customHeight="1" x14ac:dyDescent="0.25">
      <c r="A36" s="5" t="s">
        <v>75</v>
      </c>
      <c r="B36" s="35" t="s">
        <v>12</v>
      </c>
      <c r="C36" s="15" t="s">
        <v>9</v>
      </c>
      <c r="D36" s="16">
        <f t="shared" si="0"/>
        <v>1.5</v>
      </c>
      <c r="E36" s="16">
        <v>1.5</v>
      </c>
      <c r="F36" s="16"/>
      <c r="G36" s="16"/>
      <c r="H36" s="10">
        <f t="shared" si="1"/>
        <v>0</v>
      </c>
      <c r="I36" s="10"/>
      <c r="J36" s="10"/>
      <c r="K36" s="10"/>
      <c r="L36" s="12">
        <f t="shared" si="2"/>
        <v>1.5</v>
      </c>
      <c r="M36" s="12">
        <f t="shared" si="3"/>
        <v>1.5</v>
      </c>
      <c r="N36" s="12">
        <f t="shared" si="3"/>
        <v>0</v>
      </c>
      <c r="O36" s="12">
        <f t="shared" si="3"/>
        <v>0</v>
      </c>
      <c r="R36" s="72">
        <f>'[1]2 pr._pajamos pagal rūšis'!L18-'[1]9 pr._įstaigų pajamos'!L36</f>
        <v>0</v>
      </c>
    </row>
    <row r="37" spans="1:18" ht="15" customHeight="1" x14ac:dyDescent="0.25">
      <c r="A37" s="13" t="s">
        <v>76</v>
      </c>
      <c r="B37" s="12" t="s">
        <v>14</v>
      </c>
      <c r="C37" s="15" t="s">
        <v>9</v>
      </c>
      <c r="D37" s="16">
        <f t="shared" si="0"/>
        <v>2</v>
      </c>
      <c r="E37" s="16">
        <v>2</v>
      </c>
      <c r="F37" s="16"/>
      <c r="G37" s="16"/>
      <c r="H37" s="10">
        <f t="shared" si="1"/>
        <v>0</v>
      </c>
      <c r="I37" s="10"/>
      <c r="J37" s="10"/>
      <c r="K37" s="10"/>
      <c r="L37" s="12">
        <f t="shared" si="2"/>
        <v>2</v>
      </c>
      <c r="M37" s="12">
        <f t="shared" si="3"/>
        <v>2</v>
      </c>
      <c r="N37" s="12">
        <f t="shared" si="3"/>
        <v>0</v>
      </c>
      <c r="O37" s="12">
        <f t="shared" si="3"/>
        <v>0</v>
      </c>
      <c r="R37" s="72">
        <f>'[1]2 pr._pajamos pagal rūšis'!L20-'[1]9 pr._įstaigų pajamos'!L37</f>
        <v>0</v>
      </c>
    </row>
    <row r="38" spans="1:18" ht="15" customHeight="1" x14ac:dyDescent="0.25">
      <c r="A38" s="13" t="s">
        <v>77</v>
      </c>
      <c r="B38" s="26" t="s">
        <v>15</v>
      </c>
      <c r="C38" s="15" t="s">
        <v>9</v>
      </c>
      <c r="D38" s="16">
        <f t="shared" si="0"/>
        <v>0.1</v>
      </c>
      <c r="E38" s="16">
        <v>0.1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0.1</v>
      </c>
      <c r="M38" s="12">
        <f t="shared" si="3"/>
        <v>0.1</v>
      </c>
      <c r="N38" s="12">
        <f t="shared" si="3"/>
        <v>0</v>
      </c>
      <c r="O38" s="12">
        <f t="shared" si="3"/>
        <v>0</v>
      </c>
      <c r="R38" s="72">
        <f>'[1]2 pr._pajamos pagal rūšis'!L21-'[1]9 pr._įstaigų pajamos'!L38</f>
        <v>0</v>
      </c>
    </row>
    <row r="39" spans="1:18" ht="15" customHeight="1" x14ac:dyDescent="0.25">
      <c r="A39" s="5" t="s">
        <v>78</v>
      </c>
      <c r="B39" s="35" t="s">
        <v>16</v>
      </c>
      <c r="C39" s="15" t="s">
        <v>9</v>
      </c>
      <c r="D39" s="16">
        <f t="shared" si="0"/>
        <v>2.5</v>
      </c>
      <c r="E39" s="16">
        <v>2.5</v>
      </c>
      <c r="F39" s="16"/>
      <c r="G39" s="16"/>
      <c r="H39" s="10">
        <f t="shared" si="1"/>
        <v>0</v>
      </c>
      <c r="I39" s="10"/>
      <c r="J39" s="10"/>
      <c r="K39" s="10"/>
      <c r="L39" s="12">
        <f t="shared" si="2"/>
        <v>2.5</v>
      </c>
      <c r="M39" s="12">
        <f t="shared" si="3"/>
        <v>2.5</v>
      </c>
      <c r="N39" s="12">
        <f t="shared" si="3"/>
        <v>0</v>
      </c>
      <c r="O39" s="12">
        <f t="shared" si="3"/>
        <v>0</v>
      </c>
      <c r="R39" s="72">
        <f>'[1]2 pr._pajamos pagal rūšis'!L22-'[1]9 pr._įstaigų pajamos'!L39</f>
        <v>0</v>
      </c>
    </row>
    <row r="40" spans="1:18" ht="15" customHeight="1" x14ac:dyDescent="0.25">
      <c r="A40" s="5" t="s">
        <v>79</v>
      </c>
      <c r="B40" s="35" t="s">
        <v>17</v>
      </c>
      <c r="C40" s="15" t="s">
        <v>9</v>
      </c>
      <c r="D40" s="16">
        <f t="shared" si="0"/>
        <v>0.6</v>
      </c>
      <c r="E40" s="16">
        <v>0.6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0.6</v>
      </c>
      <c r="M40" s="12">
        <f t="shared" si="3"/>
        <v>0.6</v>
      </c>
      <c r="N40" s="12">
        <f t="shared" si="3"/>
        <v>0</v>
      </c>
      <c r="O40" s="12">
        <f t="shared" si="3"/>
        <v>0</v>
      </c>
      <c r="R40" s="72">
        <f>'[1]2 pr._pajamos pagal rūšis'!L23-'[1]9 pr._įstaigų pajamos'!L40</f>
        <v>0</v>
      </c>
    </row>
    <row r="41" spans="1:18" ht="15" customHeight="1" x14ac:dyDescent="0.25">
      <c r="A41" s="5" t="s">
        <v>80</v>
      </c>
      <c r="B41" s="35" t="s">
        <v>18</v>
      </c>
      <c r="C41" s="15" t="s">
        <v>9</v>
      </c>
      <c r="D41" s="16">
        <f t="shared" si="0"/>
        <v>0.7</v>
      </c>
      <c r="E41" s="16">
        <v>0.7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0.7</v>
      </c>
      <c r="M41" s="12">
        <f t="shared" si="3"/>
        <v>0.7</v>
      </c>
      <c r="N41" s="12">
        <f t="shared" si="3"/>
        <v>0</v>
      </c>
      <c r="O41" s="12">
        <f t="shared" si="3"/>
        <v>0</v>
      </c>
      <c r="R41" s="72">
        <f>'[1]2 pr._pajamos pagal rūšis'!L24-'[1]9 pr._įstaigų pajamos'!L41</f>
        <v>0</v>
      </c>
    </row>
    <row r="42" spans="1:18" ht="15" customHeight="1" x14ac:dyDescent="0.25">
      <c r="A42" s="13" t="s">
        <v>81</v>
      </c>
      <c r="B42" s="35" t="s">
        <v>170</v>
      </c>
      <c r="C42" s="373" t="s">
        <v>21</v>
      </c>
      <c r="D42" s="16">
        <f t="shared" si="0"/>
        <v>1.5</v>
      </c>
      <c r="E42" s="16">
        <v>1.5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1.5</v>
      </c>
      <c r="M42" s="12">
        <f t="shared" si="3"/>
        <v>1.5</v>
      </c>
      <c r="N42" s="12">
        <f t="shared" si="3"/>
        <v>0</v>
      </c>
      <c r="O42" s="12">
        <f t="shared" si="3"/>
        <v>0</v>
      </c>
      <c r="R42" s="72">
        <f>'[1]2 pr._pajamos pagal rūšis'!L25-'[1]9 pr._įstaigų pajamos'!L42</f>
        <v>0</v>
      </c>
    </row>
    <row r="43" spans="1:18" ht="15.95" customHeight="1" x14ac:dyDescent="0.25">
      <c r="A43" s="90" t="s">
        <v>82</v>
      </c>
      <c r="B43" s="44" t="s">
        <v>174</v>
      </c>
      <c r="C43" s="67"/>
      <c r="D43" s="68">
        <f t="shared" ref="D43:O43" si="4">SUM(D32:D42)</f>
        <v>28.8</v>
      </c>
      <c r="E43" s="68">
        <f t="shared" si="4"/>
        <v>28.8</v>
      </c>
      <c r="F43" s="68">
        <f t="shared" si="4"/>
        <v>0</v>
      </c>
      <c r="G43" s="68">
        <f t="shared" si="4"/>
        <v>0</v>
      </c>
      <c r="H43" s="69">
        <f t="shared" si="4"/>
        <v>0</v>
      </c>
      <c r="I43" s="69">
        <f t="shared" si="4"/>
        <v>0</v>
      </c>
      <c r="J43" s="69">
        <f t="shared" si="4"/>
        <v>0</v>
      </c>
      <c r="K43" s="69">
        <f t="shared" si="4"/>
        <v>0</v>
      </c>
      <c r="L43" s="44">
        <f t="shared" si="4"/>
        <v>28.8</v>
      </c>
      <c r="M43" s="44">
        <f t="shared" si="4"/>
        <v>28.8</v>
      </c>
      <c r="N43" s="44">
        <f t="shared" si="4"/>
        <v>0</v>
      </c>
      <c r="O43" s="44">
        <f t="shared" si="4"/>
        <v>0</v>
      </c>
      <c r="R43" s="72">
        <f>'[1]2 pr._pajamos pagal rūšis'!L26-'[1]9 pr._įstaigų pajamos'!L43</f>
        <v>0</v>
      </c>
    </row>
    <row r="44" spans="1:18" ht="15.95" customHeight="1" x14ac:dyDescent="0.25">
      <c r="A44" s="5" t="s">
        <v>83</v>
      </c>
      <c r="B44" s="516" t="s">
        <v>59</v>
      </c>
      <c r="C44" s="517"/>
      <c r="D44" s="517"/>
      <c r="E44" s="517"/>
      <c r="F44" s="517"/>
      <c r="G44" s="517"/>
      <c r="H44" s="517"/>
      <c r="I44" s="517"/>
      <c r="J44" s="517"/>
      <c r="K44" s="517"/>
      <c r="L44" s="517"/>
      <c r="M44" s="517"/>
      <c r="N44" s="517"/>
      <c r="O44" s="518"/>
      <c r="R44" s="72">
        <f>'[1]2 pr._pajamos pagal rūšis'!L27-'[1]9 pr._įstaigų pajamos'!L44</f>
        <v>0</v>
      </c>
    </row>
    <row r="45" spans="1:18" ht="15" customHeight="1" x14ac:dyDescent="0.25">
      <c r="A45" s="5" t="s">
        <v>84</v>
      </c>
      <c r="B45" s="26" t="s">
        <v>7</v>
      </c>
      <c r="C45" s="7" t="s">
        <v>22</v>
      </c>
      <c r="D45" s="8">
        <f>E45+G45</f>
        <v>0.1</v>
      </c>
      <c r="E45" s="8">
        <v>0.1</v>
      </c>
      <c r="F45" s="8"/>
      <c r="G45" s="8"/>
      <c r="H45" s="9">
        <f t="shared" ref="H45:H55" si="5">I45+K45</f>
        <v>0</v>
      </c>
      <c r="I45" s="9"/>
      <c r="J45" s="9"/>
      <c r="K45" s="9"/>
      <c r="L45" s="11">
        <f t="shared" ref="L45:L55" si="6">M45+O45</f>
        <v>0.1</v>
      </c>
      <c r="M45" s="11">
        <f t="shared" ref="M45:O55" si="7">E45+I45</f>
        <v>0.1</v>
      </c>
      <c r="N45" s="11">
        <f t="shared" si="7"/>
        <v>0</v>
      </c>
      <c r="O45" s="11">
        <f t="shared" si="7"/>
        <v>0</v>
      </c>
      <c r="R45" s="72">
        <f>'[1]2 pr._pajamos pagal rūšis'!L28-'[1]9 pr._įstaigų pajamos'!L45</f>
        <v>0</v>
      </c>
    </row>
    <row r="46" spans="1:18" ht="15" customHeight="1" x14ac:dyDescent="0.25">
      <c r="A46" s="5" t="s">
        <v>85</v>
      </c>
      <c r="B46" s="35" t="s">
        <v>10</v>
      </c>
      <c r="C46" s="15" t="s">
        <v>22</v>
      </c>
      <c r="D46" s="16">
        <f t="shared" ref="D46:D55" si="8">E46+G46</f>
        <v>1.2</v>
      </c>
      <c r="E46" s="16">
        <v>1.2</v>
      </c>
      <c r="F46" s="16"/>
      <c r="G46" s="16"/>
      <c r="H46" s="10">
        <f t="shared" si="5"/>
        <v>0</v>
      </c>
      <c r="I46" s="10"/>
      <c r="J46" s="10"/>
      <c r="K46" s="10"/>
      <c r="L46" s="12">
        <f t="shared" si="6"/>
        <v>1.2</v>
      </c>
      <c r="M46" s="12">
        <f t="shared" si="7"/>
        <v>1.2</v>
      </c>
      <c r="N46" s="12">
        <f t="shared" si="7"/>
        <v>0</v>
      </c>
      <c r="O46" s="12">
        <f t="shared" si="7"/>
        <v>0</v>
      </c>
      <c r="R46" s="72">
        <f>'[1]2 pr._pajamos pagal rūšis'!L29-'[1]9 pr._įstaigų pajamos'!L46</f>
        <v>0</v>
      </c>
    </row>
    <row r="47" spans="1:18" ht="15" customHeight="1" x14ac:dyDescent="0.25">
      <c r="A47" s="5" t="s">
        <v>86</v>
      </c>
      <c r="B47" s="35" t="s">
        <v>11</v>
      </c>
      <c r="C47" s="15" t="s">
        <v>22</v>
      </c>
      <c r="D47" s="16">
        <f t="shared" si="8"/>
        <v>13.3</v>
      </c>
      <c r="E47" s="16">
        <v>9.1</v>
      </c>
      <c r="F47" s="16"/>
      <c r="G47" s="16">
        <v>4.2</v>
      </c>
      <c r="H47" s="10">
        <f t="shared" si="5"/>
        <v>0</v>
      </c>
      <c r="I47" s="10"/>
      <c r="J47" s="10"/>
      <c r="K47" s="10"/>
      <c r="L47" s="12">
        <f t="shared" si="6"/>
        <v>13.3</v>
      </c>
      <c r="M47" s="12">
        <f t="shared" si="7"/>
        <v>9.1</v>
      </c>
      <c r="N47" s="12">
        <f t="shared" si="7"/>
        <v>0</v>
      </c>
      <c r="O47" s="12">
        <f t="shared" si="7"/>
        <v>4.2</v>
      </c>
      <c r="R47" s="72">
        <f>'[1]2 pr._pajamos pagal rūšis'!L30-'[1]9 pr._įstaigų pajamos'!L47</f>
        <v>0</v>
      </c>
    </row>
    <row r="48" spans="1:18" ht="15" customHeight="1" x14ac:dyDescent="0.25">
      <c r="A48" s="5" t="s">
        <v>87</v>
      </c>
      <c r="B48" s="35" t="s">
        <v>12</v>
      </c>
      <c r="C48" s="15" t="s">
        <v>22</v>
      </c>
      <c r="D48" s="16">
        <f t="shared" si="8"/>
        <v>1.1000000000000001</v>
      </c>
      <c r="E48" s="16">
        <v>1.1000000000000001</v>
      </c>
      <c r="F48" s="16"/>
      <c r="G48" s="16"/>
      <c r="H48" s="10">
        <f t="shared" si="5"/>
        <v>0</v>
      </c>
      <c r="I48" s="10"/>
      <c r="J48" s="10"/>
      <c r="K48" s="10"/>
      <c r="L48" s="12">
        <f t="shared" si="6"/>
        <v>1.1000000000000001</v>
      </c>
      <c r="M48" s="12">
        <f t="shared" si="7"/>
        <v>1.1000000000000001</v>
      </c>
      <c r="N48" s="12">
        <f t="shared" si="7"/>
        <v>0</v>
      </c>
      <c r="O48" s="12">
        <f t="shared" si="7"/>
        <v>0</v>
      </c>
      <c r="R48" s="72">
        <f>'[1]2 pr._pajamos pagal rūšis'!L31-'[1]9 pr._įstaigų pajamos'!L48</f>
        <v>0</v>
      </c>
    </row>
    <row r="49" spans="1:18" ht="15" customHeight="1" x14ac:dyDescent="0.25">
      <c r="A49" s="13" t="s">
        <v>88</v>
      </c>
      <c r="B49" s="35" t="s">
        <v>13</v>
      </c>
      <c r="C49" s="15" t="s">
        <v>22</v>
      </c>
      <c r="D49" s="16">
        <f t="shared" si="8"/>
        <v>1.6</v>
      </c>
      <c r="E49" s="16">
        <v>1.6</v>
      </c>
      <c r="F49" s="16"/>
      <c r="G49" s="16"/>
      <c r="H49" s="10">
        <f t="shared" si="5"/>
        <v>0</v>
      </c>
      <c r="I49" s="10"/>
      <c r="J49" s="10"/>
      <c r="K49" s="10"/>
      <c r="L49" s="12">
        <f t="shared" si="6"/>
        <v>1.6</v>
      </c>
      <c r="M49" s="12">
        <f t="shared" si="7"/>
        <v>1.6</v>
      </c>
      <c r="N49" s="12">
        <f t="shared" si="7"/>
        <v>0</v>
      </c>
      <c r="O49" s="12">
        <f t="shared" si="7"/>
        <v>0</v>
      </c>
      <c r="R49" s="72">
        <f>'[1]2 pr._pajamos pagal rūšis'!L32-'[1]9 pr._įstaigų pajamos'!L49</f>
        <v>0</v>
      </c>
    </row>
    <row r="50" spans="1:18" ht="15" customHeight="1" x14ac:dyDescent="0.25">
      <c r="A50" s="13" t="s">
        <v>89</v>
      </c>
      <c r="B50" s="12" t="s">
        <v>14</v>
      </c>
      <c r="C50" s="15" t="s">
        <v>22</v>
      </c>
      <c r="D50" s="16">
        <f t="shared" si="8"/>
        <v>2.9</v>
      </c>
      <c r="E50" s="16">
        <v>2.9</v>
      </c>
      <c r="F50" s="16"/>
      <c r="G50" s="16"/>
      <c r="H50" s="10">
        <f t="shared" si="5"/>
        <v>0</v>
      </c>
      <c r="I50" s="10"/>
      <c r="J50" s="10"/>
      <c r="K50" s="10"/>
      <c r="L50" s="12">
        <f t="shared" si="6"/>
        <v>2.9</v>
      </c>
      <c r="M50" s="12">
        <f t="shared" si="7"/>
        <v>2.9</v>
      </c>
      <c r="N50" s="12">
        <f t="shared" si="7"/>
        <v>0</v>
      </c>
      <c r="O50" s="12">
        <f t="shared" si="7"/>
        <v>0</v>
      </c>
      <c r="R50" s="72">
        <f>'[1]2 pr._pajamos pagal rūšis'!L33-'[1]9 pr._įstaigų pajamos'!L50</f>
        <v>0</v>
      </c>
    </row>
    <row r="51" spans="1:18" x14ac:dyDescent="0.25">
      <c r="A51" s="5" t="s">
        <v>90</v>
      </c>
      <c r="B51" s="12" t="s">
        <v>15</v>
      </c>
      <c r="C51" s="15" t="s">
        <v>22</v>
      </c>
      <c r="D51" s="16">
        <f t="shared" si="8"/>
        <v>2.9</v>
      </c>
      <c r="E51" s="16">
        <v>2.9</v>
      </c>
      <c r="F51" s="16"/>
      <c r="G51" s="16"/>
      <c r="H51" s="10">
        <f t="shared" si="5"/>
        <v>0.4</v>
      </c>
      <c r="I51" s="10">
        <v>0.4</v>
      </c>
      <c r="J51" s="10"/>
      <c r="K51" s="10"/>
      <c r="L51" s="12">
        <f t="shared" si="6"/>
        <v>3.3</v>
      </c>
      <c r="M51" s="12">
        <f t="shared" si="7"/>
        <v>3.3</v>
      </c>
      <c r="N51" s="12">
        <f t="shared" si="7"/>
        <v>0</v>
      </c>
      <c r="O51" s="12">
        <f t="shared" si="7"/>
        <v>0</v>
      </c>
      <c r="R51" s="72">
        <f>'[1]2 pr._pajamos pagal rūšis'!L34-'[1]9 pr._įstaigų pajamos'!L51</f>
        <v>0</v>
      </c>
    </row>
    <row r="52" spans="1:18" ht="15" customHeight="1" x14ac:dyDescent="0.25">
      <c r="A52" s="5" t="s">
        <v>91</v>
      </c>
      <c r="B52" s="35" t="s">
        <v>16</v>
      </c>
      <c r="C52" s="15" t="s">
        <v>22</v>
      </c>
      <c r="D52" s="16">
        <f t="shared" si="8"/>
        <v>9.9</v>
      </c>
      <c r="E52" s="16">
        <v>8.8000000000000007</v>
      </c>
      <c r="F52" s="16"/>
      <c r="G52" s="16">
        <v>1.1000000000000001</v>
      </c>
      <c r="H52" s="10">
        <f t="shared" si="5"/>
        <v>0</v>
      </c>
      <c r="I52" s="10"/>
      <c r="J52" s="10"/>
      <c r="K52" s="10"/>
      <c r="L52" s="12">
        <f t="shared" si="6"/>
        <v>9.9</v>
      </c>
      <c r="M52" s="12">
        <f t="shared" si="7"/>
        <v>8.8000000000000007</v>
      </c>
      <c r="N52" s="12">
        <f t="shared" si="7"/>
        <v>0</v>
      </c>
      <c r="O52" s="12">
        <f t="shared" si="7"/>
        <v>1.1000000000000001</v>
      </c>
      <c r="R52" s="72">
        <f>'[1]2 pr._pajamos pagal rūšis'!L35-'[1]9 pr._įstaigų pajamos'!L52</f>
        <v>0</v>
      </c>
    </row>
    <row r="53" spans="1:18" ht="15" customHeight="1" x14ac:dyDescent="0.25">
      <c r="A53" s="5" t="s">
        <v>92</v>
      </c>
      <c r="B53" s="35" t="s">
        <v>17</v>
      </c>
      <c r="C53" s="15" t="s">
        <v>22</v>
      </c>
      <c r="D53" s="16">
        <f t="shared" si="8"/>
        <v>0.4</v>
      </c>
      <c r="E53" s="16">
        <v>0.4</v>
      </c>
      <c r="F53" s="16"/>
      <c r="G53" s="16"/>
      <c r="H53" s="10">
        <f t="shared" si="5"/>
        <v>0</v>
      </c>
      <c r="I53" s="10"/>
      <c r="J53" s="10"/>
      <c r="K53" s="10"/>
      <c r="L53" s="12">
        <f t="shared" si="6"/>
        <v>0.4</v>
      </c>
      <c r="M53" s="12">
        <f t="shared" si="7"/>
        <v>0.4</v>
      </c>
      <c r="N53" s="12">
        <f t="shared" si="7"/>
        <v>0</v>
      </c>
      <c r="O53" s="12">
        <f t="shared" si="7"/>
        <v>0</v>
      </c>
      <c r="R53" s="72">
        <f>'[1]2 pr._pajamos pagal rūšis'!L36-'[1]9 pr._įstaigų pajamos'!L53</f>
        <v>0</v>
      </c>
    </row>
    <row r="54" spans="1:18" ht="15" customHeight="1" x14ac:dyDescent="0.25">
      <c r="A54" s="5" t="s">
        <v>93</v>
      </c>
      <c r="B54" s="35" t="s">
        <v>18</v>
      </c>
      <c r="C54" s="15" t="s">
        <v>22</v>
      </c>
      <c r="D54" s="16">
        <f t="shared" si="8"/>
        <v>1.5</v>
      </c>
      <c r="E54" s="16">
        <v>1.5</v>
      </c>
      <c r="F54" s="16"/>
      <c r="G54" s="16"/>
      <c r="H54" s="10">
        <f t="shared" si="5"/>
        <v>0</v>
      </c>
      <c r="I54" s="10"/>
      <c r="J54" s="10"/>
      <c r="K54" s="10"/>
      <c r="L54" s="12">
        <f t="shared" si="6"/>
        <v>1.5</v>
      </c>
      <c r="M54" s="12">
        <f t="shared" si="7"/>
        <v>1.5</v>
      </c>
      <c r="N54" s="12">
        <f t="shared" si="7"/>
        <v>0</v>
      </c>
      <c r="O54" s="12">
        <f t="shared" si="7"/>
        <v>0</v>
      </c>
      <c r="R54" s="72">
        <f>'[1]2 pr._pajamos pagal rūšis'!L37-'[1]9 pr._įstaigų pajamos'!L54</f>
        <v>0</v>
      </c>
    </row>
    <row r="55" spans="1:18" ht="15" customHeight="1" x14ac:dyDescent="0.25">
      <c r="A55" s="38" t="s">
        <v>94</v>
      </c>
      <c r="B55" s="35" t="s">
        <v>19</v>
      </c>
      <c r="C55" s="15" t="s">
        <v>22</v>
      </c>
      <c r="D55" s="16">
        <f t="shared" si="8"/>
        <v>0.9</v>
      </c>
      <c r="E55" s="16">
        <v>0.9</v>
      </c>
      <c r="F55" s="16"/>
      <c r="G55" s="16"/>
      <c r="H55" s="10">
        <f t="shared" si="5"/>
        <v>0</v>
      </c>
      <c r="I55" s="10"/>
      <c r="J55" s="10"/>
      <c r="K55" s="10"/>
      <c r="L55" s="12">
        <f t="shared" si="6"/>
        <v>0.9</v>
      </c>
      <c r="M55" s="12">
        <f t="shared" si="7"/>
        <v>0.9</v>
      </c>
      <c r="N55" s="12">
        <f t="shared" si="7"/>
        <v>0</v>
      </c>
      <c r="O55" s="12">
        <f t="shared" si="7"/>
        <v>0</v>
      </c>
      <c r="R55" s="72">
        <f>'[1]2 pr._pajamos pagal rūšis'!L38-'[1]9 pr._įstaigų pajamos'!L55</f>
        <v>0</v>
      </c>
    </row>
    <row r="56" spans="1:18" ht="15.95" customHeight="1" x14ac:dyDescent="0.25">
      <c r="A56" s="90" t="s">
        <v>95</v>
      </c>
      <c r="B56" s="21" t="s">
        <v>175</v>
      </c>
      <c r="C56" s="25"/>
      <c r="D56" s="23">
        <f>SUM(D45:D55)</f>
        <v>35.799999999999997</v>
      </c>
      <c r="E56" s="23">
        <f>SUM(E45:E55)</f>
        <v>30.499999999999996</v>
      </c>
      <c r="F56" s="23">
        <f>SUM(F45:F55)</f>
        <v>0</v>
      </c>
      <c r="G56" s="23">
        <f t="shared" ref="G56:O56" si="9">SUM(G45:G55)</f>
        <v>5.3000000000000007</v>
      </c>
      <c r="H56" s="24">
        <f t="shared" si="9"/>
        <v>0.4</v>
      </c>
      <c r="I56" s="24">
        <f t="shared" si="9"/>
        <v>0.4</v>
      </c>
      <c r="J56" s="24">
        <f t="shared" si="9"/>
        <v>0</v>
      </c>
      <c r="K56" s="24">
        <f t="shared" si="9"/>
        <v>0</v>
      </c>
      <c r="L56" s="21">
        <f t="shared" si="9"/>
        <v>36.199999999999996</v>
      </c>
      <c r="M56" s="21">
        <f t="shared" si="9"/>
        <v>30.9</v>
      </c>
      <c r="N56" s="21">
        <f t="shared" si="9"/>
        <v>0</v>
      </c>
      <c r="O56" s="21">
        <f t="shared" si="9"/>
        <v>5.3000000000000007</v>
      </c>
      <c r="R56" s="72">
        <f>'[1]2 pr._pajamos pagal rūšis'!L39-'[1]9 pr._įstaigų pajamos'!L56</f>
        <v>0</v>
      </c>
    </row>
    <row r="57" spans="1:18" ht="15.95" customHeight="1" x14ac:dyDescent="0.25">
      <c r="A57" s="5" t="s">
        <v>96</v>
      </c>
      <c r="B57" s="516" t="s">
        <v>63</v>
      </c>
      <c r="C57" s="517"/>
      <c r="D57" s="517"/>
      <c r="E57" s="517"/>
      <c r="F57" s="517"/>
      <c r="G57" s="517"/>
      <c r="H57" s="517"/>
      <c r="I57" s="517"/>
      <c r="J57" s="517"/>
      <c r="K57" s="517"/>
      <c r="L57" s="517"/>
      <c r="M57" s="517"/>
      <c r="N57" s="517"/>
      <c r="O57" s="517"/>
      <c r="R57" s="72">
        <f>'[1]2 pr._pajamos pagal rūšis'!L40-'[1]9 pr._įstaigų pajamos'!L57</f>
        <v>0</v>
      </c>
    </row>
    <row r="58" spans="1:18" ht="15" customHeight="1" x14ac:dyDescent="0.25">
      <c r="A58" s="38" t="s">
        <v>97</v>
      </c>
      <c r="B58" s="35" t="s">
        <v>20</v>
      </c>
      <c r="C58" s="15" t="s">
        <v>32</v>
      </c>
      <c r="D58" s="16">
        <f>E58+G58</f>
        <v>105.6</v>
      </c>
      <c r="E58" s="16">
        <v>24.3</v>
      </c>
      <c r="F58" s="16"/>
      <c r="G58" s="16">
        <v>81.3</v>
      </c>
      <c r="H58" s="10">
        <f t="shared" ref="H58:H118" si="10">I58+K58</f>
        <v>0</v>
      </c>
      <c r="I58" s="10"/>
      <c r="J58" s="10"/>
      <c r="K58" s="10"/>
      <c r="L58" s="12">
        <f t="shared" ref="L58:L118" si="11">M58+O58</f>
        <v>105.6</v>
      </c>
      <c r="M58" s="12">
        <f t="shared" ref="M58:O117" si="12">E58+I58</f>
        <v>24.3</v>
      </c>
      <c r="N58" s="12">
        <f t="shared" si="12"/>
        <v>0</v>
      </c>
      <c r="O58" s="12">
        <f t="shared" si="12"/>
        <v>81.3</v>
      </c>
      <c r="R58" s="72">
        <f>'[1]2 pr._pajamos pagal rūšis'!L41-'[1]9 pr._įstaigų pajamos'!L58</f>
        <v>0</v>
      </c>
    </row>
    <row r="59" spans="1:18" ht="15" hidden="1" customHeight="1" x14ac:dyDescent="0.25">
      <c r="A59" s="40" t="s">
        <v>98</v>
      </c>
      <c r="B59" s="29" t="s">
        <v>70</v>
      </c>
      <c r="C59" s="30" t="s">
        <v>32</v>
      </c>
      <c r="D59" s="16">
        <f>E59+G59</f>
        <v>0</v>
      </c>
      <c r="E59" s="131"/>
      <c r="F59" s="131"/>
      <c r="G59" s="131"/>
      <c r="H59" s="10">
        <f t="shared" si="10"/>
        <v>0</v>
      </c>
      <c r="I59" s="74"/>
      <c r="J59" s="74"/>
      <c r="K59" s="74"/>
      <c r="L59" s="12">
        <f t="shared" si="11"/>
        <v>0</v>
      </c>
      <c r="M59" s="12">
        <f t="shared" si="12"/>
        <v>0</v>
      </c>
      <c r="N59" s="12">
        <f t="shared" si="12"/>
        <v>0</v>
      </c>
      <c r="O59" s="12">
        <f t="shared" si="12"/>
        <v>0</v>
      </c>
      <c r="R59" s="72">
        <f>'[1]2 pr._pajamos pagal rūšis'!L42-'[1]9 pr._įstaigų pajamos'!L59</f>
        <v>0</v>
      </c>
    </row>
    <row r="60" spans="1:18" ht="15.95" customHeight="1" x14ac:dyDescent="0.25">
      <c r="A60" s="20" t="s">
        <v>98</v>
      </c>
      <c r="B60" s="44" t="s">
        <v>176</v>
      </c>
      <c r="C60" s="73"/>
      <c r="D60" s="23">
        <f>D58+D59</f>
        <v>105.6</v>
      </c>
      <c r="E60" s="23">
        <f t="shared" ref="E60:O60" si="13">E58+E59</f>
        <v>24.3</v>
      </c>
      <c r="F60" s="23">
        <f t="shared" si="13"/>
        <v>0</v>
      </c>
      <c r="G60" s="23">
        <f t="shared" si="13"/>
        <v>81.3</v>
      </c>
      <c r="H60" s="24">
        <f t="shared" si="13"/>
        <v>0</v>
      </c>
      <c r="I60" s="24">
        <f t="shared" si="13"/>
        <v>0</v>
      </c>
      <c r="J60" s="24">
        <f t="shared" si="13"/>
        <v>0</v>
      </c>
      <c r="K60" s="24">
        <f t="shared" si="13"/>
        <v>0</v>
      </c>
      <c r="L60" s="21">
        <f t="shared" si="13"/>
        <v>105.6</v>
      </c>
      <c r="M60" s="21">
        <f t="shared" si="13"/>
        <v>24.3</v>
      </c>
      <c r="N60" s="21">
        <f t="shared" si="13"/>
        <v>0</v>
      </c>
      <c r="O60" s="21">
        <f t="shared" si="13"/>
        <v>81.3</v>
      </c>
      <c r="R60" s="72">
        <f>'[1]2 pr._pajamos pagal rūšis'!L43-'[1]9 pr._įstaigų pajamos'!L60</f>
        <v>0</v>
      </c>
    </row>
    <row r="61" spans="1:18" ht="15.95" customHeight="1" x14ac:dyDescent="0.25">
      <c r="A61" s="5" t="s">
        <v>99</v>
      </c>
      <c r="B61" s="516" t="s">
        <v>171</v>
      </c>
      <c r="C61" s="517"/>
      <c r="D61" s="517"/>
      <c r="E61" s="517"/>
      <c r="F61" s="517"/>
      <c r="G61" s="517"/>
      <c r="H61" s="517"/>
      <c r="I61" s="517"/>
      <c r="J61" s="517"/>
      <c r="K61" s="517"/>
      <c r="L61" s="517"/>
      <c r="M61" s="517"/>
      <c r="N61" s="517"/>
      <c r="O61" s="518"/>
      <c r="R61" s="72">
        <f>'[1]2 pr._pajamos pagal rūšis'!L44-'[1]9 pr._įstaigų pajamos'!L61</f>
        <v>0</v>
      </c>
    </row>
    <row r="62" spans="1:18" ht="15.95" customHeight="1" x14ac:dyDescent="0.25">
      <c r="A62" s="5" t="s">
        <v>100</v>
      </c>
      <c r="B62" s="14" t="s">
        <v>55</v>
      </c>
      <c r="C62" s="76" t="s">
        <v>51</v>
      </c>
      <c r="D62" s="8">
        <f t="shared" ref="D62:D95" si="14">E62+G62</f>
        <v>0.1</v>
      </c>
      <c r="E62" s="8">
        <v>0.1</v>
      </c>
      <c r="F62" s="8"/>
      <c r="G62" s="8"/>
      <c r="H62" s="9">
        <f t="shared" ref="H62:H63" si="15">I62+K62</f>
        <v>0</v>
      </c>
      <c r="I62" s="9"/>
      <c r="J62" s="9"/>
      <c r="K62" s="9"/>
      <c r="L62" s="11">
        <f t="shared" ref="L62:L63" si="16">M62+O62</f>
        <v>0.1</v>
      </c>
      <c r="M62" s="11">
        <f t="shared" ref="M62:O63" si="17">E62+I62</f>
        <v>0.1</v>
      </c>
      <c r="N62" s="11">
        <f t="shared" si="17"/>
        <v>0</v>
      </c>
      <c r="O62" s="11">
        <f t="shared" si="17"/>
        <v>0</v>
      </c>
      <c r="R62" s="72">
        <f>'[1]2 pr._pajamos pagal rūšis'!L45-'[1]9 pr._įstaigų pajamos'!L62</f>
        <v>0</v>
      </c>
    </row>
    <row r="63" spans="1:18" ht="15.95" customHeight="1" x14ac:dyDescent="0.25">
      <c r="A63" s="13" t="s">
        <v>101</v>
      </c>
      <c r="B63" s="12" t="s">
        <v>33</v>
      </c>
      <c r="C63" s="15" t="s">
        <v>51</v>
      </c>
      <c r="D63" s="8">
        <f t="shared" si="14"/>
        <v>0.1</v>
      </c>
      <c r="E63" s="8">
        <v>0.1</v>
      </c>
      <c r="F63" s="8"/>
      <c r="G63" s="8"/>
      <c r="H63" s="9">
        <f t="shared" si="15"/>
        <v>0</v>
      </c>
      <c r="I63" s="9"/>
      <c r="J63" s="9"/>
      <c r="K63" s="9"/>
      <c r="L63" s="11">
        <f t="shared" si="16"/>
        <v>0.1</v>
      </c>
      <c r="M63" s="11">
        <f t="shared" si="17"/>
        <v>0.1</v>
      </c>
      <c r="N63" s="11">
        <f t="shared" si="17"/>
        <v>0</v>
      </c>
      <c r="O63" s="11">
        <f t="shared" si="17"/>
        <v>0</v>
      </c>
      <c r="R63" s="72">
        <f>'[1]2 pr._pajamos pagal rūšis'!L46-'[1]9 pr._įstaigų pajamos'!L63</f>
        <v>0</v>
      </c>
    </row>
    <row r="64" spans="1:18" ht="15" customHeight="1" x14ac:dyDescent="0.25">
      <c r="A64" s="13" t="s">
        <v>102</v>
      </c>
      <c r="B64" s="75" t="s">
        <v>160</v>
      </c>
      <c r="C64" s="76" t="s">
        <v>51</v>
      </c>
      <c r="D64" s="8">
        <f t="shared" si="14"/>
        <v>1.5</v>
      </c>
      <c r="E64" s="8">
        <v>1.5</v>
      </c>
      <c r="F64" s="8"/>
      <c r="G64" s="8"/>
      <c r="H64" s="9">
        <f t="shared" si="10"/>
        <v>0</v>
      </c>
      <c r="I64" s="9"/>
      <c r="J64" s="9"/>
      <c r="K64" s="9"/>
      <c r="L64" s="11">
        <f t="shared" si="11"/>
        <v>1.5</v>
      </c>
      <c r="M64" s="11">
        <f t="shared" si="12"/>
        <v>1.5</v>
      </c>
      <c r="N64" s="11">
        <f t="shared" si="12"/>
        <v>0</v>
      </c>
      <c r="O64" s="11">
        <f t="shared" si="12"/>
        <v>0</v>
      </c>
      <c r="R64" s="72">
        <f>'[1]2 pr._pajamos pagal rūšis'!L47-'[1]9 pr._įstaigų pajamos'!L64</f>
        <v>0</v>
      </c>
    </row>
    <row r="65" spans="1:18" ht="15" customHeight="1" x14ac:dyDescent="0.25">
      <c r="A65" s="19" t="s">
        <v>103</v>
      </c>
      <c r="B65" s="29" t="s">
        <v>416</v>
      </c>
      <c r="C65" s="30" t="s">
        <v>51</v>
      </c>
      <c r="D65" s="16">
        <f t="shared" si="14"/>
        <v>6.4</v>
      </c>
      <c r="E65" s="16">
        <v>6.4</v>
      </c>
      <c r="F65" s="16"/>
      <c r="G65" s="16"/>
      <c r="H65" s="10">
        <f t="shared" si="10"/>
        <v>0</v>
      </c>
      <c r="I65" s="10"/>
      <c r="J65" s="10"/>
      <c r="K65" s="10"/>
      <c r="L65" s="12">
        <f t="shared" si="11"/>
        <v>6.4</v>
      </c>
      <c r="M65" s="12">
        <f t="shared" si="12"/>
        <v>6.4</v>
      </c>
      <c r="N65" s="12">
        <f t="shared" si="12"/>
        <v>0</v>
      </c>
      <c r="O65" s="12">
        <f t="shared" si="12"/>
        <v>0</v>
      </c>
      <c r="R65" s="72">
        <f>'[1]2 pr._pajamos pagal rūšis'!L48-'[1]9 pr._įstaigų pajamos'!L65</f>
        <v>0</v>
      </c>
    </row>
    <row r="66" spans="1:18" ht="15" customHeight="1" x14ac:dyDescent="0.25">
      <c r="A66" s="5" t="s">
        <v>104</v>
      </c>
      <c r="B66" s="12" t="s">
        <v>152</v>
      </c>
      <c r="C66" s="30" t="s">
        <v>51</v>
      </c>
      <c r="D66" s="16">
        <f t="shared" si="14"/>
        <v>7.1</v>
      </c>
      <c r="E66" s="16">
        <v>7.1</v>
      </c>
      <c r="F66" s="16"/>
      <c r="G66" s="16"/>
      <c r="H66" s="10">
        <f t="shared" si="10"/>
        <v>0</v>
      </c>
      <c r="I66" s="10"/>
      <c r="J66" s="10"/>
      <c r="K66" s="10"/>
      <c r="L66" s="12">
        <f t="shared" si="11"/>
        <v>7.1</v>
      </c>
      <c r="M66" s="12">
        <f t="shared" si="12"/>
        <v>7.1</v>
      </c>
      <c r="N66" s="12">
        <f t="shared" si="12"/>
        <v>0</v>
      </c>
      <c r="O66" s="12">
        <f t="shared" si="12"/>
        <v>0</v>
      </c>
      <c r="R66" s="72">
        <f>'[1]2 pr._pajamos pagal rūšis'!L49-'[1]9 pr._įstaigų pajamos'!L66</f>
        <v>0</v>
      </c>
    </row>
    <row r="67" spans="1:18" ht="15" customHeight="1" x14ac:dyDescent="0.25">
      <c r="A67" s="5" t="s">
        <v>105</v>
      </c>
      <c r="B67" s="31" t="s">
        <v>342</v>
      </c>
      <c r="C67" s="30" t="s">
        <v>51</v>
      </c>
      <c r="D67" s="16">
        <f t="shared" si="14"/>
        <v>7.9</v>
      </c>
      <c r="E67" s="16">
        <v>7.9</v>
      </c>
      <c r="F67" s="16"/>
      <c r="G67" s="16"/>
      <c r="H67" s="10">
        <f t="shared" si="10"/>
        <v>0</v>
      </c>
      <c r="I67" s="10"/>
      <c r="J67" s="10"/>
      <c r="K67" s="10"/>
      <c r="L67" s="12">
        <f t="shared" si="11"/>
        <v>7.9</v>
      </c>
      <c r="M67" s="12">
        <f t="shared" si="12"/>
        <v>7.9</v>
      </c>
      <c r="N67" s="12">
        <f t="shared" si="12"/>
        <v>0</v>
      </c>
      <c r="O67" s="12">
        <f t="shared" si="12"/>
        <v>0</v>
      </c>
      <c r="R67" s="72">
        <f>'[1]2 pr._pajamos pagal rūšis'!L50-'[1]9 pr._įstaigų pajamos'!L67</f>
        <v>0</v>
      </c>
    </row>
    <row r="68" spans="1:18" ht="15" customHeight="1" x14ac:dyDescent="0.25">
      <c r="A68" s="32" t="s">
        <v>106</v>
      </c>
      <c r="B68" s="29" t="s">
        <v>417</v>
      </c>
      <c r="C68" s="15" t="s">
        <v>51</v>
      </c>
      <c r="D68" s="16">
        <f t="shared" si="14"/>
        <v>37.6</v>
      </c>
      <c r="E68" s="16">
        <v>37.6</v>
      </c>
      <c r="F68" s="16">
        <v>19.399999999999999</v>
      </c>
      <c r="G68" s="16"/>
      <c r="H68" s="10">
        <f t="shared" si="10"/>
        <v>0</v>
      </c>
      <c r="I68" s="10"/>
      <c r="J68" s="10"/>
      <c r="K68" s="10"/>
      <c r="L68" s="12">
        <f t="shared" si="11"/>
        <v>37.6</v>
      </c>
      <c r="M68" s="12">
        <f t="shared" si="12"/>
        <v>37.6</v>
      </c>
      <c r="N68" s="12">
        <f t="shared" si="12"/>
        <v>19.399999999999999</v>
      </c>
      <c r="O68" s="12">
        <f t="shared" si="12"/>
        <v>0</v>
      </c>
      <c r="R68" s="72">
        <f>'[1]2 pr._pajamos pagal rūšis'!L51-'[1]9 pr._įstaigų pajamos'!L68</f>
        <v>0</v>
      </c>
    </row>
    <row r="69" spans="1:18" ht="15" customHeight="1" x14ac:dyDescent="0.25">
      <c r="A69" s="32" t="s">
        <v>107</v>
      </c>
      <c r="B69" s="29" t="s">
        <v>418</v>
      </c>
      <c r="C69" s="15" t="s">
        <v>51</v>
      </c>
      <c r="D69" s="16">
        <f t="shared" si="14"/>
        <v>10.9</v>
      </c>
      <c r="E69" s="16">
        <v>10.9</v>
      </c>
      <c r="F69" s="16"/>
      <c r="G69" s="16"/>
      <c r="H69" s="10">
        <f t="shared" si="10"/>
        <v>0</v>
      </c>
      <c r="I69" s="10"/>
      <c r="J69" s="10"/>
      <c r="K69" s="10"/>
      <c r="L69" s="12">
        <f t="shared" si="11"/>
        <v>10.9</v>
      </c>
      <c r="M69" s="12">
        <f t="shared" si="12"/>
        <v>10.9</v>
      </c>
      <c r="N69" s="12">
        <f t="shared" si="12"/>
        <v>0</v>
      </c>
      <c r="O69" s="12">
        <f t="shared" si="12"/>
        <v>0</v>
      </c>
      <c r="R69" s="72">
        <f>'[1]2 pr._pajamos pagal rūšis'!L52-'[1]9 pr._įstaigų pajamos'!L69</f>
        <v>0</v>
      </c>
    </row>
    <row r="70" spans="1:18" ht="15" customHeight="1" x14ac:dyDescent="0.25">
      <c r="A70" s="32" t="s">
        <v>108</v>
      </c>
      <c r="B70" s="29" t="s">
        <v>419</v>
      </c>
      <c r="C70" s="30" t="s">
        <v>51</v>
      </c>
      <c r="D70" s="16">
        <f t="shared" si="14"/>
        <v>0.1</v>
      </c>
      <c r="E70" s="16">
        <v>0.1</v>
      </c>
      <c r="F70" s="16"/>
      <c r="G70" s="16"/>
      <c r="H70" s="10">
        <f t="shared" si="10"/>
        <v>0</v>
      </c>
      <c r="I70" s="10"/>
      <c r="J70" s="10"/>
      <c r="K70" s="10"/>
      <c r="L70" s="12">
        <f t="shared" si="11"/>
        <v>0.1</v>
      </c>
      <c r="M70" s="12">
        <f t="shared" si="12"/>
        <v>0.1</v>
      </c>
      <c r="N70" s="12">
        <f t="shared" si="12"/>
        <v>0</v>
      </c>
      <c r="O70" s="12">
        <f t="shared" si="12"/>
        <v>0</v>
      </c>
      <c r="R70" s="72">
        <f>'[1]2 pr._pajamos pagal rūšis'!L53-'[1]9 pr._įstaigų pajamos'!L70</f>
        <v>0</v>
      </c>
    </row>
    <row r="71" spans="1:18" ht="15" customHeight="1" x14ac:dyDescent="0.25">
      <c r="A71" s="32" t="s">
        <v>109</v>
      </c>
      <c r="B71" s="29" t="s">
        <v>391</v>
      </c>
      <c r="C71" s="15" t="s">
        <v>51</v>
      </c>
      <c r="D71" s="16">
        <f t="shared" si="14"/>
        <v>2.2000000000000002</v>
      </c>
      <c r="E71" s="16">
        <v>2.2000000000000002</v>
      </c>
      <c r="F71" s="16"/>
      <c r="G71" s="16"/>
      <c r="H71" s="10">
        <f t="shared" si="10"/>
        <v>0</v>
      </c>
      <c r="I71" s="10"/>
      <c r="J71" s="10"/>
      <c r="K71" s="10"/>
      <c r="L71" s="12">
        <f t="shared" si="11"/>
        <v>2.2000000000000002</v>
      </c>
      <c r="M71" s="12">
        <f t="shared" si="12"/>
        <v>2.2000000000000002</v>
      </c>
      <c r="N71" s="12">
        <f t="shared" si="12"/>
        <v>0</v>
      </c>
      <c r="O71" s="12">
        <f t="shared" si="12"/>
        <v>0</v>
      </c>
      <c r="R71" s="72">
        <f>'[1]2 pr._pajamos pagal rūšis'!L54-'[1]9 pr._įstaigų pajamos'!L71</f>
        <v>0</v>
      </c>
    </row>
    <row r="72" spans="1:18" ht="15" customHeight="1" x14ac:dyDescent="0.25">
      <c r="A72" s="32" t="s">
        <v>155</v>
      </c>
      <c r="B72" s="171" t="s">
        <v>46</v>
      </c>
      <c r="C72" s="15" t="s">
        <v>51</v>
      </c>
      <c r="D72" s="16">
        <f t="shared" si="14"/>
        <v>0.1</v>
      </c>
      <c r="E72" s="16">
        <v>0.1</v>
      </c>
      <c r="F72" s="16"/>
      <c r="G72" s="16"/>
      <c r="H72" s="10">
        <f t="shared" si="10"/>
        <v>0</v>
      </c>
      <c r="I72" s="10"/>
      <c r="J72" s="10"/>
      <c r="K72" s="10"/>
      <c r="L72" s="12">
        <f t="shared" si="11"/>
        <v>0.1</v>
      </c>
      <c r="M72" s="12">
        <f t="shared" si="12"/>
        <v>0.1</v>
      </c>
      <c r="N72" s="12">
        <f t="shared" si="12"/>
        <v>0</v>
      </c>
      <c r="O72" s="12">
        <f t="shared" si="12"/>
        <v>0</v>
      </c>
      <c r="R72" s="72">
        <f>'[1]2 pr._pajamos pagal rūšis'!L55-'[1]9 pr._įstaigų pajamos'!L72</f>
        <v>0</v>
      </c>
    </row>
    <row r="73" spans="1:18" ht="15" customHeight="1" x14ac:dyDescent="0.25">
      <c r="A73" s="32" t="s">
        <v>156</v>
      </c>
      <c r="B73" s="12" t="s">
        <v>43</v>
      </c>
      <c r="C73" s="15" t="s">
        <v>51</v>
      </c>
      <c r="D73" s="16">
        <f t="shared" si="14"/>
        <v>0.1</v>
      </c>
      <c r="E73" s="16">
        <v>0.1</v>
      </c>
      <c r="F73" s="16"/>
      <c r="G73" s="16"/>
      <c r="H73" s="10">
        <f t="shared" si="10"/>
        <v>0</v>
      </c>
      <c r="I73" s="10"/>
      <c r="J73" s="10"/>
      <c r="K73" s="10"/>
      <c r="L73" s="12">
        <f t="shared" si="11"/>
        <v>0.1</v>
      </c>
      <c r="M73" s="12">
        <f t="shared" si="12"/>
        <v>0.1</v>
      </c>
      <c r="N73" s="12">
        <f t="shared" si="12"/>
        <v>0</v>
      </c>
      <c r="O73" s="12">
        <f t="shared" si="12"/>
        <v>0</v>
      </c>
      <c r="R73" s="72">
        <f>'[1]2 pr._pajamos pagal rūšis'!L56-'[1]9 pr._įstaigų pajamos'!L73</f>
        <v>0</v>
      </c>
    </row>
    <row r="74" spans="1:18" ht="15" customHeight="1" x14ac:dyDescent="0.25">
      <c r="A74" s="32" t="s">
        <v>110</v>
      </c>
      <c r="B74" s="33" t="s">
        <v>165</v>
      </c>
      <c r="C74" s="77" t="s">
        <v>51</v>
      </c>
      <c r="D74" s="16">
        <f t="shared" si="14"/>
        <v>6.6</v>
      </c>
      <c r="E74" s="16">
        <v>6.6</v>
      </c>
      <c r="F74" s="16"/>
      <c r="G74" s="16"/>
      <c r="H74" s="10">
        <f t="shared" si="10"/>
        <v>0</v>
      </c>
      <c r="I74" s="10"/>
      <c r="J74" s="10"/>
      <c r="K74" s="10"/>
      <c r="L74" s="12">
        <f t="shared" si="11"/>
        <v>6.6</v>
      </c>
      <c r="M74" s="12">
        <f t="shared" si="12"/>
        <v>6.6</v>
      </c>
      <c r="N74" s="12">
        <f t="shared" si="12"/>
        <v>0</v>
      </c>
      <c r="O74" s="12">
        <f t="shared" si="12"/>
        <v>0</v>
      </c>
      <c r="R74" s="72">
        <f>'[1]2 pr._pajamos pagal rūšis'!L57-'[1]9 pr._įstaigų pajamos'!L74</f>
        <v>0</v>
      </c>
    </row>
    <row r="75" spans="1:18" ht="15" customHeight="1" x14ac:dyDescent="0.25">
      <c r="A75" s="32" t="s">
        <v>157</v>
      </c>
      <c r="B75" s="33" t="s">
        <v>44</v>
      </c>
      <c r="C75" s="77" t="s">
        <v>51</v>
      </c>
      <c r="D75" s="16">
        <f t="shared" si="14"/>
        <v>0.1</v>
      </c>
      <c r="E75" s="16">
        <v>0.1</v>
      </c>
      <c r="F75" s="16"/>
      <c r="G75" s="16"/>
      <c r="H75" s="10">
        <f t="shared" si="10"/>
        <v>0</v>
      </c>
      <c r="I75" s="10"/>
      <c r="J75" s="10"/>
      <c r="K75" s="10"/>
      <c r="L75" s="12">
        <f t="shared" si="11"/>
        <v>0.1</v>
      </c>
      <c r="M75" s="12">
        <f t="shared" si="12"/>
        <v>0.1</v>
      </c>
      <c r="N75" s="12">
        <f t="shared" si="12"/>
        <v>0</v>
      </c>
      <c r="O75" s="12">
        <f t="shared" si="12"/>
        <v>0</v>
      </c>
      <c r="R75" s="72">
        <f>'[1]2 pr._pajamos pagal rūšis'!L58-'[1]9 pr._įstaigų pajamos'!L75</f>
        <v>0</v>
      </c>
    </row>
    <row r="76" spans="1:18" ht="15" customHeight="1" x14ac:dyDescent="0.25">
      <c r="A76" s="5" t="s">
        <v>158</v>
      </c>
      <c r="B76" s="84" t="s">
        <v>47</v>
      </c>
      <c r="C76" s="77" t="s">
        <v>51</v>
      </c>
      <c r="D76" s="16">
        <f t="shared" si="14"/>
        <v>0.1</v>
      </c>
      <c r="E76" s="16">
        <v>0.1</v>
      </c>
      <c r="F76" s="16"/>
      <c r="G76" s="16"/>
      <c r="H76" s="10">
        <f t="shared" si="10"/>
        <v>0</v>
      </c>
      <c r="I76" s="10"/>
      <c r="J76" s="10"/>
      <c r="K76" s="10"/>
      <c r="L76" s="12">
        <f t="shared" si="11"/>
        <v>0.1</v>
      </c>
      <c r="M76" s="12">
        <f t="shared" si="12"/>
        <v>0.1</v>
      </c>
      <c r="N76" s="12">
        <f t="shared" si="12"/>
        <v>0</v>
      </c>
      <c r="O76" s="12">
        <f t="shared" si="12"/>
        <v>0</v>
      </c>
      <c r="R76" s="72">
        <f>'[1]2 pr._pajamos pagal rūšis'!L59-'[1]9 pr._įstaigų pajamos'!L76</f>
        <v>0</v>
      </c>
    </row>
    <row r="77" spans="1:18" ht="15" customHeight="1" x14ac:dyDescent="0.25">
      <c r="A77" s="5" t="s">
        <v>111</v>
      </c>
      <c r="B77" s="33" t="s">
        <v>392</v>
      </c>
      <c r="C77" s="77" t="s">
        <v>51</v>
      </c>
      <c r="D77" s="16">
        <f>E77+G77</f>
        <v>4.8</v>
      </c>
      <c r="E77" s="16">
        <v>4.8</v>
      </c>
      <c r="F77" s="16"/>
      <c r="G77" s="16"/>
      <c r="H77" s="10">
        <f>I77+K77</f>
        <v>0</v>
      </c>
      <c r="I77" s="10"/>
      <c r="J77" s="10"/>
      <c r="K77" s="10"/>
      <c r="L77" s="12">
        <f>M77+O77</f>
        <v>4.8</v>
      </c>
      <c r="M77" s="12">
        <f>E77+I77</f>
        <v>4.8</v>
      </c>
      <c r="N77" s="12">
        <f>F77+J77</f>
        <v>0</v>
      </c>
      <c r="O77" s="12">
        <f>G77+K77</f>
        <v>0</v>
      </c>
      <c r="R77" s="72">
        <f>'[1]2 pr._pajamos pagal rūšis'!L60-'[1]9 pr._įstaigų pajamos'!L77</f>
        <v>0</v>
      </c>
    </row>
    <row r="78" spans="1:18" ht="15" customHeight="1" x14ac:dyDescent="0.25">
      <c r="A78" s="5" t="s">
        <v>112</v>
      </c>
      <c r="B78" s="33" t="s">
        <v>42</v>
      </c>
      <c r="C78" s="77" t="s">
        <v>51</v>
      </c>
      <c r="D78" s="16">
        <f t="shared" si="14"/>
        <v>27.1</v>
      </c>
      <c r="E78" s="16">
        <v>27.1</v>
      </c>
      <c r="F78" s="16"/>
      <c r="G78" s="16"/>
      <c r="H78" s="10">
        <f t="shared" si="10"/>
        <v>0</v>
      </c>
      <c r="I78" s="10"/>
      <c r="J78" s="10"/>
      <c r="K78" s="10"/>
      <c r="L78" s="12">
        <f t="shared" si="11"/>
        <v>27.1</v>
      </c>
      <c r="M78" s="12">
        <f t="shared" si="12"/>
        <v>27.1</v>
      </c>
      <c r="N78" s="12">
        <f t="shared" si="12"/>
        <v>0</v>
      </c>
      <c r="O78" s="12">
        <f t="shared" si="12"/>
        <v>0</v>
      </c>
      <c r="R78" s="72">
        <f>'[1]2 pr._pajamos pagal rūšis'!L61-'[1]9 pr._įstaigų pajamos'!L78</f>
        <v>0</v>
      </c>
    </row>
    <row r="79" spans="1:18" ht="15" customHeight="1" x14ac:dyDescent="0.25">
      <c r="A79" s="5" t="s">
        <v>113</v>
      </c>
      <c r="B79" s="34" t="s">
        <v>393</v>
      </c>
      <c r="C79" s="77" t="s">
        <v>51</v>
      </c>
      <c r="D79" s="16">
        <f>E79+G79</f>
        <v>12.1</v>
      </c>
      <c r="E79" s="16">
        <v>12.1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12.1</v>
      </c>
      <c r="M79" s="12">
        <f>E79+I79</f>
        <v>12.1</v>
      </c>
      <c r="N79" s="12">
        <f>F79+J79</f>
        <v>0</v>
      </c>
      <c r="O79" s="12">
        <f>G79+K79</f>
        <v>0</v>
      </c>
      <c r="R79" s="72">
        <f>'[1]2 pr._pajamos pagal rūšis'!L62-'[1]9 pr._įstaigų pajamos'!L79</f>
        <v>0</v>
      </c>
    </row>
    <row r="80" spans="1:18" ht="15" customHeight="1" x14ac:dyDescent="0.25">
      <c r="A80" s="5" t="s">
        <v>114</v>
      </c>
      <c r="B80" s="34" t="s">
        <v>41</v>
      </c>
      <c r="C80" s="77" t="s">
        <v>51</v>
      </c>
      <c r="D80" s="16">
        <f t="shared" si="14"/>
        <v>22.6</v>
      </c>
      <c r="E80" s="16">
        <v>22.6</v>
      </c>
      <c r="F80" s="16"/>
      <c r="G80" s="16"/>
      <c r="H80" s="10">
        <f t="shared" si="10"/>
        <v>0</v>
      </c>
      <c r="I80" s="10"/>
      <c r="J80" s="10"/>
      <c r="K80" s="10"/>
      <c r="L80" s="12">
        <f t="shared" si="11"/>
        <v>22.6</v>
      </c>
      <c r="M80" s="12">
        <f t="shared" si="12"/>
        <v>22.6</v>
      </c>
      <c r="N80" s="12">
        <f t="shared" si="12"/>
        <v>0</v>
      </c>
      <c r="O80" s="12">
        <f t="shared" si="12"/>
        <v>0</v>
      </c>
      <c r="R80" s="72">
        <f>'[1]2 pr._pajamos pagal rūšis'!L63-'[1]9 pr._įstaigų pajamos'!L80</f>
        <v>0</v>
      </c>
    </row>
    <row r="81" spans="1:18" ht="15" customHeight="1" x14ac:dyDescent="0.25">
      <c r="A81" s="5" t="s">
        <v>115</v>
      </c>
      <c r="B81" s="29" t="s">
        <v>161</v>
      </c>
      <c r="C81" s="30" t="s">
        <v>51</v>
      </c>
      <c r="D81" s="16">
        <f t="shared" si="14"/>
        <v>6.2</v>
      </c>
      <c r="E81" s="16">
        <v>6.2</v>
      </c>
      <c r="F81" s="16"/>
      <c r="G81" s="16"/>
      <c r="H81" s="10">
        <f t="shared" si="10"/>
        <v>0</v>
      </c>
      <c r="I81" s="10"/>
      <c r="J81" s="10"/>
      <c r="K81" s="10"/>
      <c r="L81" s="12">
        <f t="shared" si="11"/>
        <v>6.2</v>
      </c>
      <c r="M81" s="12">
        <f t="shared" si="12"/>
        <v>6.2</v>
      </c>
      <c r="N81" s="12">
        <f t="shared" si="12"/>
        <v>0</v>
      </c>
      <c r="O81" s="12">
        <f t="shared" si="12"/>
        <v>0</v>
      </c>
      <c r="R81" s="72">
        <f>'[1]2 pr._pajamos pagal rūšis'!L64-'[1]9 pr._įstaigų pajamos'!L81</f>
        <v>0</v>
      </c>
    </row>
    <row r="82" spans="1:18" ht="15" customHeight="1" x14ac:dyDescent="0.25">
      <c r="A82" s="5" t="s">
        <v>166</v>
      </c>
      <c r="B82" s="29" t="s">
        <v>153</v>
      </c>
      <c r="C82" s="30" t="s">
        <v>51</v>
      </c>
      <c r="D82" s="16">
        <f t="shared" si="14"/>
        <v>60.4</v>
      </c>
      <c r="E82" s="16">
        <v>60.4</v>
      </c>
      <c r="F82" s="16"/>
      <c r="G82" s="16"/>
      <c r="H82" s="10">
        <f t="shared" si="10"/>
        <v>0</v>
      </c>
      <c r="I82" s="10"/>
      <c r="J82" s="10"/>
      <c r="K82" s="10"/>
      <c r="L82" s="12">
        <f t="shared" si="11"/>
        <v>60.4</v>
      </c>
      <c r="M82" s="12">
        <f t="shared" si="12"/>
        <v>60.4</v>
      </c>
      <c r="N82" s="12">
        <f t="shared" si="12"/>
        <v>0</v>
      </c>
      <c r="O82" s="12">
        <f t="shared" si="12"/>
        <v>0</v>
      </c>
      <c r="R82" s="72">
        <f>'[1]2 pr._pajamos pagal rūšis'!L65-'[1]9 pr._įstaigų pajamos'!L82</f>
        <v>0</v>
      </c>
    </row>
    <row r="83" spans="1:18" ht="15" customHeight="1" x14ac:dyDescent="0.25">
      <c r="A83" s="5" t="s">
        <v>116</v>
      </c>
      <c r="B83" s="29" t="s">
        <v>34</v>
      </c>
      <c r="C83" s="30" t="s">
        <v>51</v>
      </c>
      <c r="D83" s="16">
        <f t="shared" si="14"/>
        <v>35.299999999999997</v>
      </c>
      <c r="E83" s="16">
        <v>35.299999999999997</v>
      </c>
      <c r="F83" s="16"/>
      <c r="G83" s="16"/>
      <c r="H83" s="10">
        <f t="shared" si="10"/>
        <v>0</v>
      </c>
      <c r="I83" s="10"/>
      <c r="J83" s="10"/>
      <c r="K83" s="10"/>
      <c r="L83" s="12">
        <f t="shared" si="11"/>
        <v>35.299999999999997</v>
      </c>
      <c r="M83" s="12">
        <f t="shared" si="12"/>
        <v>35.299999999999997</v>
      </c>
      <c r="N83" s="12">
        <f t="shared" si="12"/>
        <v>0</v>
      </c>
      <c r="O83" s="12">
        <f t="shared" si="12"/>
        <v>0</v>
      </c>
      <c r="R83" s="72">
        <f>'[1]2 pr._pajamos pagal rūšis'!L66-'[1]9 pr._įstaigų pajamos'!L83</f>
        <v>0</v>
      </c>
    </row>
    <row r="84" spans="1:18" ht="15" customHeight="1" x14ac:dyDescent="0.25">
      <c r="A84" s="5" t="s">
        <v>117</v>
      </c>
      <c r="B84" s="29" t="s">
        <v>36</v>
      </c>
      <c r="C84" s="30" t="s">
        <v>51</v>
      </c>
      <c r="D84" s="16">
        <f t="shared" si="14"/>
        <v>35.6</v>
      </c>
      <c r="E84" s="16">
        <v>35.6</v>
      </c>
      <c r="F84" s="16"/>
      <c r="G84" s="16"/>
      <c r="H84" s="10">
        <f t="shared" si="10"/>
        <v>0</v>
      </c>
      <c r="I84" s="10"/>
      <c r="J84" s="10"/>
      <c r="K84" s="10"/>
      <c r="L84" s="12">
        <f t="shared" si="11"/>
        <v>35.6</v>
      </c>
      <c r="M84" s="12">
        <f t="shared" si="12"/>
        <v>35.6</v>
      </c>
      <c r="N84" s="12">
        <f t="shared" si="12"/>
        <v>0</v>
      </c>
      <c r="O84" s="12">
        <f t="shared" si="12"/>
        <v>0</v>
      </c>
      <c r="R84" s="72">
        <f>'[1]2 pr._pajamos pagal rūšis'!L67-'[1]9 pr._įstaigų pajamos'!L84</f>
        <v>0</v>
      </c>
    </row>
    <row r="85" spans="1:18" ht="15" customHeight="1" x14ac:dyDescent="0.25">
      <c r="A85" s="5" t="s">
        <v>118</v>
      </c>
      <c r="B85" s="29" t="s">
        <v>38</v>
      </c>
      <c r="C85" s="30" t="s">
        <v>51</v>
      </c>
      <c r="D85" s="16">
        <f t="shared" si="14"/>
        <v>76.400000000000006</v>
      </c>
      <c r="E85" s="16">
        <v>76.400000000000006</v>
      </c>
      <c r="F85" s="16"/>
      <c r="G85" s="16"/>
      <c r="H85" s="10">
        <f t="shared" si="10"/>
        <v>0</v>
      </c>
      <c r="I85" s="10"/>
      <c r="J85" s="10"/>
      <c r="K85" s="10"/>
      <c r="L85" s="12">
        <f t="shared" si="11"/>
        <v>76.400000000000006</v>
      </c>
      <c r="M85" s="12">
        <f t="shared" si="12"/>
        <v>76.400000000000006</v>
      </c>
      <c r="N85" s="12">
        <f t="shared" si="12"/>
        <v>0</v>
      </c>
      <c r="O85" s="12">
        <f t="shared" si="12"/>
        <v>0</v>
      </c>
      <c r="R85" s="72">
        <f>'[1]2 pr._pajamos pagal rūšis'!L68-'[1]9 pr._įstaigų pajamos'!L85</f>
        <v>0</v>
      </c>
    </row>
    <row r="86" spans="1:18" ht="16.5" customHeight="1" x14ac:dyDescent="0.25">
      <c r="A86" s="5" t="s">
        <v>119</v>
      </c>
      <c r="B86" s="12" t="s">
        <v>37</v>
      </c>
      <c r="C86" s="30" t="s">
        <v>51</v>
      </c>
      <c r="D86" s="16">
        <f t="shared" si="14"/>
        <v>38.200000000000003</v>
      </c>
      <c r="E86" s="16">
        <v>38.200000000000003</v>
      </c>
      <c r="F86" s="16"/>
      <c r="G86" s="16"/>
      <c r="H86" s="10">
        <f t="shared" si="10"/>
        <v>0</v>
      </c>
      <c r="I86" s="10"/>
      <c r="J86" s="10"/>
      <c r="K86" s="10"/>
      <c r="L86" s="12">
        <f t="shared" si="11"/>
        <v>38.200000000000003</v>
      </c>
      <c r="M86" s="12">
        <f t="shared" si="12"/>
        <v>38.200000000000003</v>
      </c>
      <c r="N86" s="12">
        <f t="shared" si="12"/>
        <v>0</v>
      </c>
      <c r="O86" s="12">
        <f t="shared" si="12"/>
        <v>0</v>
      </c>
      <c r="R86" s="72">
        <f>'[1]2 pr._pajamos pagal rūšis'!L69-'[1]9 pr._įstaigų pajamos'!L86</f>
        <v>0</v>
      </c>
    </row>
    <row r="87" spans="1:18" x14ac:dyDescent="0.25">
      <c r="A87" s="5" t="s">
        <v>120</v>
      </c>
      <c r="B87" s="35" t="s">
        <v>35</v>
      </c>
      <c r="C87" s="15" t="s">
        <v>51</v>
      </c>
      <c r="D87" s="16">
        <f t="shared" si="14"/>
        <v>69.7</v>
      </c>
      <c r="E87" s="16">
        <v>69.7</v>
      </c>
      <c r="F87" s="16"/>
      <c r="G87" s="16"/>
      <c r="H87" s="10">
        <f t="shared" si="10"/>
        <v>0</v>
      </c>
      <c r="I87" s="10"/>
      <c r="J87" s="10"/>
      <c r="K87" s="10"/>
      <c r="L87" s="12">
        <f t="shared" si="11"/>
        <v>69.7</v>
      </c>
      <c r="M87" s="12">
        <f t="shared" si="12"/>
        <v>69.7</v>
      </c>
      <c r="N87" s="12">
        <f t="shared" si="12"/>
        <v>0</v>
      </c>
      <c r="O87" s="12">
        <f t="shared" si="12"/>
        <v>0</v>
      </c>
      <c r="R87" s="72">
        <f>'[1]2 pr._pajamos pagal rūšis'!L70-'[1]9 pr._įstaigų pajamos'!L87</f>
        <v>0</v>
      </c>
    </row>
    <row r="88" spans="1:18" ht="15" customHeight="1" x14ac:dyDescent="0.25">
      <c r="A88" s="5" t="s">
        <v>162</v>
      </c>
      <c r="B88" s="36" t="s">
        <v>39</v>
      </c>
      <c r="C88" s="15" t="s">
        <v>51</v>
      </c>
      <c r="D88" s="16">
        <f t="shared" si="14"/>
        <v>8.9</v>
      </c>
      <c r="E88" s="16">
        <v>8.9</v>
      </c>
      <c r="F88" s="16"/>
      <c r="G88" s="16"/>
      <c r="H88" s="10">
        <f t="shared" si="10"/>
        <v>0</v>
      </c>
      <c r="I88" s="10"/>
      <c r="J88" s="10"/>
      <c r="K88" s="10"/>
      <c r="L88" s="12">
        <f t="shared" si="11"/>
        <v>8.9</v>
      </c>
      <c r="M88" s="12">
        <f t="shared" si="12"/>
        <v>8.9</v>
      </c>
      <c r="N88" s="12">
        <f t="shared" si="12"/>
        <v>0</v>
      </c>
      <c r="O88" s="12">
        <f t="shared" si="12"/>
        <v>0</v>
      </c>
      <c r="R88" s="72">
        <f>'[1]2 pr._pajamos pagal rūšis'!L71-'[1]9 pr._įstaigų pajamos'!L88</f>
        <v>0</v>
      </c>
    </row>
    <row r="89" spans="1:18" ht="15" customHeight="1" x14ac:dyDescent="0.25">
      <c r="A89" s="5" t="s">
        <v>121</v>
      </c>
      <c r="B89" s="36" t="s">
        <v>40</v>
      </c>
      <c r="C89" s="15" t="s">
        <v>51</v>
      </c>
      <c r="D89" s="16">
        <f t="shared" si="14"/>
        <v>16.2</v>
      </c>
      <c r="E89" s="16">
        <v>16.2</v>
      </c>
      <c r="F89" s="16"/>
      <c r="G89" s="16"/>
      <c r="H89" s="10">
        <f t="shared" si="10"/>
        <v>0</v>
      </c>
      <c r="I89" s="10"/>
      <c r="J89" s="10"/>
      <c r="K89" s="10"/>
      <c r="L89" s="12">
        <f t="shared" si="11"/>
        <v>16.2</v>
      </c>
      <c r="M89" s="12">
        <f t="shared" si="12"/>
        <v>16.2</v>
      </c>
      <c r="N89" s="12">
        <f t="shared" si="12"/>
        <v>0</v>
      </c>
      <c r="O89" s="12">
        <f t="shared" si="12"/>
        <v>0</v>
      </c>
      <c r="R89" s="72">
        <f>'[1]2 pr._pajamos pagal rūšis'!L72-'[1]9 pr._įstaigų pajamos'!L89</f>
        <v>0</v>
      </c>
    </row>
    <row r="90" spans="1:18" ht="15" customHeight="1" x14ac:dyDescent="0.25">
      <c r="A90" s="32" t="s">
        <v>122</v>
      </c>
      <c r="B90" s="35" t="s">
        <v>49</v>
      </c>
      <c r="C90" s="15" t="s">
        <v>51</v>
      </c>
      <c r="D90" s="16">
        <f t="shared" si="14"/>
        <v>4.4000000000000004</v>
      </c>
      <c r="E90" s="16">
        <v>4.4000000000000004</v>
      </c>
      <c r="F90" s="16">
        <v>1.7</v>
      </c>
      <c r="G90" s="16"/>
      <c r="H90" s="10">
        <f t="shared" si="10"/>
        <v>0</v>
      </c>
      <c r="I90" s="10"/>
      <c r="J90" s="10"/>
      <c r="K90" s="10"/>
      <c r="L90" s="12">
        <f t="shared" si="11"/>
        <v>4.4000000000000004</v>
      </c>
      <c r="M90" s="12">
        <f t="shared" si="12"/>
        <v>4.4000000000000004</v>
      </c>
      <c r="N90" s="12">
        <f t="shared" si="12"/>
        <v>1.7</v>
      </c>
      <c r="O90" s="12">
        <f t="shared" si="12"/>
        <v>0</v>
      </c>
      <c r="R90" s="72">
        <f>'[1]2 pr._pajamos pagal rūšis'!L73-'[1]9 pr._įstaigų pajamos'!L90</f>
        <v>0</v>
      </c>
    </row>
    <row r="91" spans="1:18" ht="15" customHeight="1" x14ac:dyDescent="0.25">
      <c r="A91" s="38" t="s">
        <v>123</v>
      </c>
      <c r="B91" s="35" t="s">
        <v>48</v>
      </c>
      <c r="C91" s="15" t="s">
        <v>51</v>
      </c>
      <c r="D91" s="16">
        <f t="shared" si="14"/>
        <v>52.3</v>
      </c>
      <c r="E91" s="16">
        <v>52.3</v>
      </c>
      <c r="F91" s="16">
        <v>30.4</v>
      </c>
      <c r="G91" s="16"/>
      <c r="H91" s="10">
        <f t="shared" si="10"/>
        <v>0</v>
      </c>
      <c r="I91" s="10"/>
      <c r="J91" s="10"/>
      <c r="K91" s="10"/>
      <c r="L91" s="12">
        <f t="shared" si="11"/>
        <v>52.3</v>
      </c>
      <c r="M91" s="12">
        <f t="shared" si="12"/>
        <v>52.3</v>
      </c>
      <c r="N91" s="12">
        <f t="shared" si="12"/>
        <v>30.4</v>
      </c>
      <c r="O91" s="12">
        <f t="shared" si="12"/>
        <v>0</v>
      </c>
      <c r="R91" s="72">
        <f>'[1]2 pr._pajamos pagal rūšis'!L74-'[1]9 pr._įstaigų pajamos'!L91</f>
        <v>0</v>
      </c>
    </row>
    <row r="92" spans="1:18" ht="15" customHeight="1" x14ac:dyDescent="0.25">
      <c r="A92" s="13" t="s">
        <v>124</v>
      </c>
      <c r="B92" s="35" t="s">
        <v>65</v>
      </c>
      <c r="C92" s="15" t="s">
        <v>51</v>
      </c>
      <c r="D92" s="16">
        <f t="shared" si="14"/>
        <v>11.8</v>
      </c>
      <c r="E92" s="16">
        <v>11.8</v>
      </c>
      <c r="F92" s="16">
        <v>3.6</v>
      </c>
      <c r="G92" s="16"/>
      <c r="H92" s="10">
        <f t="shared" si="10"/>
        <v>0</v>
      </c>
      <c r="I92" s="10"/>
      <c r="J92" s="10"/>
      <c r="K92" s="10"/>
      <c r="L92" s="12">
        <f t="shared" si="11"/>
        <v>11.8</v>
      </c>
      <c r="M92" s="12">
        <f t="shared" si="12"/>
        <v>11.8</v>
      </c>
      <c r="N92" s="12">
        <f t="shared" si="12"/>
        <v>3.6</v>
      </c>
      <c r="O92" s="12">
        <f t="shared" si="12"/>
        <v>0</v>
      </c>
      <c r="R92" s="72">
        <f>'[1]2 pr._pajamos pagal rūšis'!L75-'[1]9 pr._įstaigų pajamos'!L92</f>
        <v>0</v>
      </c>
    </row>
    <row r="93" spans="1:18" ht="15" customHeight="1" x14ac:dyDescent="0.25">
      <c r="A93" s="19" t="s">
        <v>125</v>
      </c>
      <c r="B93" s="35" t="s">
        <v>50</v>
      </c>
      <c r="C93" s="15" t="s">
        <v>51</v>
      </c>
      <c r="D93" s="16">
        <f t="shared" si="14"/>
        <v>26.5</v>
      </c>
      <c r="E93" s="16">
        <v>26.5</v>
      </c>
      <c r="F93" s="16"/>
      <c r="G93" s="16"/>
      <c r="H93" s="10">
        <f t="shared" si="10"/>
        <v>0</v>
      </c>
      <c r="I93" s="10"/>
      <c r="J93" s="10"/>
      <c r="K93" s="10"/>
      <c r="L93" s="12">
        <f t="shared" si="11"/>
        <v>26.5</v>
      </c>
      <c r="M93" s="12">
        <f t="shared" si="12"/>
        <v>26.5</v>
      </c>
      <c r="N93" s="12">
        <f t="shared" si="12"/>
        <v>0</v>
      </c>
      <c r="O93" s="12">
        <f t="shared" si="12"/>
        <v>0</v>
      </c>
      <c r="R93" s="72">
        <f>'[1]2 pr._pajamos pagal rūšis'!L76-'[1]9 pr._įstaigų pajamos'!L93</f>
        <v>0</v>
      </c>
    </row>
    <row r="94" spans="1:18" ht="15" customHeight="1" x14ac:dyDescent="0.25">
      <c r="A94" s="328" t="s">
        <v>126</v>
      </c>
      <c r="B94" s="35" t="s">
        <v>167</v>
      </c>
      <c r="C94" s="15" t="s">
        <v>51</v>
      </c>
      <c r="D94" s="16">
        <f t="shared" si="14"/>
        <v>14</v>
      </c>
      <c r="E94" s="16">
        <v>14</v>
      </c>
      <c r="F94" s="16"/>
      <c r="G94" s="16"/>
      <c r="H94" s="10">
        <f t="shared" si="10"/>
        <v>-4.7</v>
      </c>
      <c r="I94" s="10">
        <v>-4.7</v>
      </c>
      <c r="J94" s="10"/>
      <c r="K94" s="10"/>
      <c r="L94" s="12">
        <f t="shared" si="11"/>
        <v>9.3000000000000007</v>
      </c>
      <c r="M94" s="12">
        <f t="shared" si="12"/>
        <v>9.3000000000000007</v>
      </c>
      <c r="N94" s="12">
        <f t="shared" si="12"/>
        <v>0</v>
      </c>
      <c r="O94" s="12">
        <f t="shared" si="12"/>
        <v>0</v>
      </c>
      <c r="R94" s="72">
        <f>'[1]2 pr._pajamos pagal rūšis'!L77-'[1]9 pr._įstaigų pajamos'!L94</f>
        <v>0</v>
      </c>
    </row>
    <row r="95" spans="1:18" s="37" customFormat="1" ht="15" customHeight="1" x14ac:dyDescent="0.25">
      <c r="A95" s="32" t="s">
        <v>127</v>
      </c>
      <c r="B95" s="35" t="s">
        <v>168</v>
      </c>
      <c r="C95" s="15" t="s">
        <v>51</v>
      </c>
      <c r="D95" s="16">
        <f t="shared" si="14"/>
        <v>2</v>
      </c>
      <c r="E95" s="16">
        <v>2</v>
      </c>
      <c r="F95" s="16"/>
      <c r="G95" s="16"/>
      <c r="H95" s="10">
        <f t="shared" si="10"/>
        <v>4.5999999999999996</v>
      </c>
      <c r="I95" s="10">
        <v>4.5999999999999996</v>
      </c>
      <c r="J95" s="10"/>
      <c r="K95" s="10"/>
      <c r="L95" s="12">
        <f t="shared" si="11"/>
        <v>6.6</v>
      </c>
      <c r="M95" s="12">
        <f t="shared" si="12"/>
        <v>6.6</v>
      </c>
      <c r="N95" s="12">
        <f t="shared" si="12"/>
        <v>0</v>
      </c>
      <c r="O95" s="12">
        <f t="shared" si="12"/>
        <v>0</v>
      </c>
      <c r="R95" s="72">
        <f>'[1]2 pr._pajamos pagal rūšis'!L78-'[1]9 pr._įstaigų pajamos'!L95</f>
        <v>0</v>
      </c>
    </row>
    <row r="96" spans="1:18" ht="15.95" customHeight="1" x14ac:dyDescent="0.25">
      <c r="A96" s="330" t="s">
        <v>128</v>
      </c>
      <c r="B96" s="21" t="s">
        <v>177</v>
      </c>
      <c r="C96" s="25"/>
      <c r="D96" s="23">
        <f t="shared" ref="D96:O96" si="18">SUM(D62:D95)</f>
        <v>605.39999999999986</v>
      </c>
      <c r="E96" s="23">
        <f t="shared" si="18"/>
        <v>605.39999999999986</v>
      </c>
      <c r="F96" s="23">
        <f t="shared" si="18"/>
        <v>55.1</v>
      </c>
      <c r="G96" s="23">
        <f t="shared" si="18"/>
        <v>0</v>
      </c>
      <c r="H96" s="24">
        <f t="shared" si="18"/>
        <v>-0.10000000000000053</v>
      </c>
      <c r="I96" s="24">
        <f t="shared" si="18"/>
        <v>-0.10000000000000053</v>
      </c>
      <c r="J96" s="24">
        <f t="shared" si="18"/>
        <v>0</v>
      </c>
      <c r="K96" s="24">
        <f t="shared" si="18"/>
        <v>0</v>
      </c>
      <c r="L96" s="21">
        <f t="shared" si="18"/>
        <v>605.29999999999984</v>
      </c>
      <c r="M96" s="21">
        <f t="shared" si="18"/>
        <v>605.29999999999984</v>
      </c>
      <c r="N96" s="21">
        <f t="shared" si="18"/>
        <v>55.1</v>
      </c>
      <c r="O96" s="21">
        <f t="shared" si="18"/>
        <v>0</v>
      </c>
      <c r="R96" s="72">
        <f>'[1]2 pr._pajamos pagal rūšis'!L79-'[1]9 pr._įstaigų pajamos'!L96</f>
        <v>0</v>
      </c>
    </row>
    <row r="97" spans="1:18" ht="15.95" customHeight="1" x14ac:dyDescent="0.25">
      <c r="A97" s="32" t="s">
        <v>129</v>
      </c>
      <c r="B97" s="516" t="s">
        <v>66</v>
      </c>
      <c r="C97" s="517"/>
      <c r="D97" s="517"/>
      <c r="E97" s="517"/>
      <c r="F97" s="517"/>
      <c r="G97" s="517"/>
      <c r="H97" s="517"/>
      <c r="I97" s="517"/>
      <c r="J97" s="517"/>
      <c r="K97" s="517"/>
      <c r="L97" s="517"/>
      <c r="M97" s="517"/>
      <c r="N97" s="517"/>
      <c r="O97" s="517"/>
      <c r="R97" s="72">
        <f>'[1]2 pr._pajamos pagal rūšis'!L80-'[1]9 pr._įstaigų pajamos'!L97</f>
        <v>0</v>
      </c>
    </row>
    <row r="98" spans="1:18" ht="15" customHeight="1" x14ac:dyDescent="0.25">
      <c r="A98" s="32" t="s">
        <v>130</v>
      </c>
      <c r="B98" s="29" t="s">
        <v>7</v>
      </c>
      <c r="C98" s="39" t="s">
        <v>30</v>
      </c>
      <c r="D98" s="16">
        <f t="shared" ref="D98:D111" si="19">E98+G98</f>
        <v>0.7</v>
      </c>
      <c r="E98" s="16">
        <v>0.7</v>
      </c>
      <c r="F98" s="16"/>
      <c r="G98" s="16"/>
      <c r="H98" s="10">
        <f t="shared" si="10"/>
        <v>0</v>
      </c>
      <c r="I98" s="10"/>
      <c r="J98" s="10"/>
      <c r="K98" s="10"/>
      <c r="L98" s="12">
        <f t="shared" si="11"/>
        <v>0.7</v>
      </c>
      <c r="M98" s="12">
        <f t="shared" si="12"/>
        <v>0.7</v>
      </c>
      <c r="N98" s="12">
        <f t="shared" si="12"/>
        <v>0</v>
      </c>
      <c r="O98" s="12">
        <f t="shared" si="12"/>
        <v>0</v>
      </c>
      <c r="R98" s="72">
        <f>'[1]2 pr._pajamos pagal rūšis'!L81-'[1]9 pr._įstaigų pajamos'!L98</f>
        <v>0</v>
      </c>
    </row>
    <row r="99" spans="1:18" ht="15" customHeight="1" x14ac:dyDescent="0.25">
      <c r="A99" s="32" t="s">
        <v>131</v>
      </c>
      <c r="B99" s="29" t="s">
        <v>10</v>
      </c>
      <c r="C99" s="39" t="s">
        <v>30</v>
      </c>
      <c r="D99" s="16">
        <f t="shared" si="19"/>
        <v>0.6</v>
      </c>
      <c r="E99" s="16">
        <v>0.6</v>
      </c>
      <c r="F99" s="16"/>
      <c r="G99" s="16"/>
      <c r="H99" s="10">
        <f t="shared" si="10"/>
        <v>0</v>
      </c>
      <c r="I99" s="10"/>
      <c r="J99" s="10"/>
      <c r="K99" s="10"/>
      <c r="L99" s="12">
        <f t="shared" si="11"/>
        <v>0.6</v>
      </c>
      <c r="M99" s="12">
        <f t="shared" si="12"/>
        <v>0.6</v>
      </c>
      <c r="N99" s="12">
        <f t="shared" si="12"/>
        <v>0</v>
      </c>
      <c r="O99" s="12">
        <f t="shared" si="12"/>
        <v>0</v>
      </c>
      <c r="R99" s="72">
        <f>'[1]2 pr._pajamos pagal rūšis'!L82-'[1]9 pr._įstaigų pajamos'!L99</f>
        <v>0</v>
      </c>
    </row>
    <row r="100" spans="1:18" ht="15" customHeight="1" x14ac:dyDescent="0.25">
      <c r="A100" s="32" t="s">
        <v>132</v>
      </c>
      <c r="B100" s="29" t="s">
        <v>11</v>
      </c>
      <c r="C100" s="39" t="s">
        <v>30</v>
      </c>
      <c r="D100" s="16">
        <f t="shared" si="19"/>
        <v>1</v>
      </c>
      <c r="E100" s="16">
        <v>1</v>
      </c>
      <c r="F100" s="16"/>
      <c r="G100" s="16"/>
      <c r="H100" s="10">
        <f t="shared" si="10"/>
        <v>0</v>
      </c>
      <c r="I100" s="10"/>
      <c r="J100" s="10"/>
      <c r="K100" s="10"/>
      <c r="L100" s="12">
        <f t="shared" si="11"/>
        <v>1</v>
      </c>
      <c r="M100" s="12">
        <f t="shared" si="12"/>
        <v>1</v>
      </c>
      <c r="N100" s="12">
        <f t="shared" si="12"/>
        <v>0</v>
      </c>
      <c r="O100" s="12">
        <f t="shared" si="12"/>
        <v>0</v>
      </c>
      <c r="R100" s="72">
        <f>'[1]2 pr._pajamos pagal rūšis'!L83-'[1]9 pr._įstaigų pajamos'!L100</f>
        <v>0</v>
      </c>
    </row>
    <row r="101" spans="1:18" ht="15" customHeight="1" x14ac:dyDescent="0.25">
      <c r="A101" s="32" t="s">
        <v>163</v>
      </c>
      <c r="B101" s="29" t="s">
        <v>15</v>
      </c>
      <c r="C101" s="39" t="s">
        <v>30</v>
      </c>
      <c r="D101" s="16">
        <f t="shared" si="19"/>
        <v>0.8</v>
      </c>
      <c r="E101" s="16">
        <v>0.8</v>
      </c>
      <c r="F101" s="16"/>
      <c r="G101" s="16"/>
      <c r="H101" s="10">
        <f t="shared" si="10"/>
        <v>0</v>
      </c>
      <c r="I101" s="10"/>
      <c r="J101" s="10"/>
      <c r="K101" s="10"/>
      <c r="L101" s="12">
        <f t="shared" si="11"/>
        <v>0.8</v>
      </c>
      <c r="M101" s="12">
        <f t="shared" si="12"/>
        <v>0.8</v>
      </c>
      <c r="N101" s="12">
        <f t="shared" si="12"/>
        <v>0</v>
      </c>
      <c r="O101" s="12">
        <f t="shared" si="12"/>
        <v>0</v>
      </c>
      <c r="R101" s="72">
        <f>'[1]2 pr._pajamos pagal rūšis'!L84-'[1]9 pr._įstaigų pajamos'!L101</f>
        <v>0</v>
      </c>
    </row>
    <row r="102" spans="1:18" ht="15" customHeight="1" x14ac:dyDescent="0.25">
      <c r="A102" s="32" t="s">
        <v>133</v>
      </c>
      <c r="B102" s="29" t="s">
        <v>27</v>
      </c>
      <c r="C102" s="39" t="s">
        <v>30</v>
      </c>
      <c r="D102" s="16">
        <f t="shared" si="19"/>
        <v>12.8</v>
      </c>
      <c r="E102" s="16">
        <v>12.5</v>
      </c>
      <c r="F102" s="16"/>
      <c r="G102" s="16">
        <v>0.3</v>
      </c>
      <c r="H102" s="10">
        <f t="shared" si="10"/>
        <v>3</v>
      </c>
      <c r="I102" s="10">
        <v>3.3</v>
      </c>
      <c r="J102" s="10"/>
      <c r="K102" s="10">
        <v>-0.3</v>
      </c>
      <c r="L102" s="12">
        <f t="shared" si="11"/>
        <v>15.8</v>
      </c>
      <c r="M102" s="12">
        <f t="shared" si="12"/>
        <v>15.8</v>
      </c>
      <c r="N102" s="12">
        <f t="shared" si="12"/>
        <v>0</v>
      </c>
      <c r="O102" s="12">
        <f t="shared" si="12"/>
        <v>0</v>
      </c>
      <c r="R102" s="72">
        <f>'[1]2 pr._pajamos pagal rūšis'!L85-'[1]9 pr._įstaigų pajamos'!L102</f>
        <v>0</v>
      </c>
    </row>
    <row r="103" spans="1:18" ht="15" customHeight="1" x14ac:dyDescent="0.25">
      <c r="A103" s="32" t="s">
        <v>134</v>
      </c>
      <c r="B103" s="29" t="s">
        <v>57</v>
      </c>
      <c r="C103" s="39" t="s">
        <v>30</v>
      </c>
      <c r="D103" s="16">
        <f t="shared" si="19"/>
        <v>3.4</v>
      </c>
      <c r="E103" s="16">
        <v>3.4</v>
      </c>
      <c r="F103" s="16"/>
      <c r="G103" s="16"/>
      <c r="H103" s="10">
        <f t="shared" si="10"/>
        <v>0</v>
      </c>
      <c r="I103" s="10"/>
      <c r="J103" s="10"/>
      <c r="K103" s="10"/>
      <c r="L103" s="12">
        <f t="shared" si="11"/>
        <v>3.4</v>
      </c>
      <c r="M103" s="12">
        <f t="shared" si="12"/>
        <v>3.4</v>
      </c>
      <c r="N103" s="12">
        <f t="shared" si="12"/>
        <v>0</v>
      </c>
      <c r="O103" s="12">
        <f t="shared" si="12"/>
        <v>0</v>
      </c>
      <c r="R103" s="72">
        <f>'[1]2 pr._pajamos pagal rūšis'!L86-'[1]9 pr._įstaigų pajamos'!L103</f>
        <v>0</v>
      </c>
    </row>
    <row r="104" spans="1:18" ht="15" customHeight="1" x14ac:dyDescent="0.25">
      <c r="A104" s="32" t="s">
        <v>135</v>
      </c>
      <c r="B104" s="29" t="s">
        <v>58</v>
      </c>
      <c r="C104" s="39" t="s">
        <v>30</v>
      </c>
      <c r="D104" s="16">
        <f t="shared" si="19"/>
        <v>2.2999999999999998</v>
      </c>
      <c r="E104" s="16">
        <v>2.2999999999999998</v>
      </c>
      <c r="F104" s="16"/>
      <c r="G104" s="16"/>
      <c r="H104" s="10">
        <f t="shared" si="10"/>
        <v>0</v>
      </c>
      <c r="I104" s="10"/>
      <c r="J104" s="10"/>
      <c r="K104" s="10"/>
      <c r="L104" s="12">
        <f t="shared" si="11"/>
        <v>2.2999999999999998</v>
      </c>
      <c r="M104" s="12">
        <f t="shared" si="12"/>
        <v>2.2999999999999998</v>
      </c>
      <c r="N104" s="12">
        <f t="shared" si="12"/>
        <v>0</v>
      </c>
      <c r="O104" s="12">
        <f t="shared" si="12"/>
        <v>0</v>
      </c>
      <c r="R104" s="72">
        <f>'[1]2 pr._pajamos pagal rūšis'!L87-'[1]9 pr._įstaigų pajamos'!L104</f>
        <v>0</v>
      </c>
    </row>
    <row r="105" spans="1:18" ht="15" customHeight="1" x14ac:dyDescent="0.25">
      <c r="A105" s="32" t="s">
        <v>136</v>
      </c>
      <c r="B105" s="29" t="s">
        <v>394</v>
      </c>
      <c r="C105" s="39" t="s">
        <v>30</v>
      </c>
      <c r="D105" s="16">
        <f t="shared" si="19"/>
        <v>0.8</v>
      </c>
      <c r="E105" s="16">
        <v>0.8</v>
      </c>
      <c r="F105" s="16"/>
      <c r="G105" s="16"/>
      <c r="H105" s="10">
        <f t="shared" si="10"/>
        <v>0</v>
      </c>
      <c r="I105" s="10"/>
      <c r="J105" s="10"/>
      <c r="K105" s="10"/>
      <c r="L105" s="12">
        <f t="shared" si="11"/>
        <v>0.8</v>
      </c>
      <c r="M105" s="12">
        <f t="shared" si="12"/>
        <v>0.8</v>
      </c>
      <c r="N105" s="12">
        <f t="shared" si="12"/>
        <v>0</v>
      </c>
      <c r="O105" s="12">
        <f t="shared" si="12"/>
        <v>0</v>
      </c>
      <c r="R105" s="72">
        <f>'[1]2 pr._pajamos pagal rūšis'!L88-'[1]9 pr._įstaigų pajamos'!L105</f>
        <v>0</v>
      </c>
    </row>
    <row r="106" spans="1:18" ht="15" customHeight="1" x14ac:dyDescent="0.25">
      <c r="A106" s="32" t="s">
        <v>137</v>
      </c>
      <c r="B106" s="29" t="s">
        <v>396</v>
      </c>
      <c r="C106" s="39" t="s">
        <v>30</v>
      </c>
      <c r="D106" s="16">
        <f t="shared" si="19"/>
        <v>0.8</v>
      </c>
      <c r="E106" s="16">
        <v>0.8</v>
      </c>
      <c r="F106" s="16"/>
      <c r="G106" s="16"/>
      <c r="H106" s="10">
        <f t="shared" si="10"/>
        <v>0.7</v>
      </c>
      <c r="I106" s="10">
        <v>0.7</v>
      </c>
      <c r="J106" s="10"/>
      <c r="K106" s="10"/>
      <c r="L106" s="12">
        <f t="shared" si="11"/>
        <v>1.5</v>
      </c>
      <c r="M106" s="12">
        <f t="shared" si="12"/>
        <v>1.5</v>
      </c>
      <c r="N106" s="12">
        <f t="shared" si="12"/>
        <v>0</v>
      </c>
      <c r="O106" s="12">
        <f t="shared" si="12"/>
        <v>0</v>
      </c>
      <c r="R106" s="72">
        <f>'[1]2 pr._pajamos pagal rūšis'!L89-'[1]9 pr._įstaigų pajamos'!L106</f>
        <v>0</v>
      </c>
    </row>
    <row r="107" spans="1:18" ht="15" customHeight="1" x14ac:dyDescent="0.25">
      <c r="A107" s="38" t="s">
        <v>138</v>
      </c>
      <c r="B107" s="29" t="s">
        <v>67</v>
      </c>
      <c r="C107" s="39" t="s">
        <v>30</v>
      </c>
      <c r="D107" s="16">
        <f t="shared" si="19"/>
        <v>1.3</v>
      </c>
      <c r="E107" s="16">
        <v>1.3</v>
      </c>
      <c r="F107" s="16"/>
      <c r="G107" s="16"/>
      <c r="H107" s="10">
        <f t="shared" si="10"/>
        <v>0</v>
      </c>
      <c r="I107" s="10"/>
      <c r="J107" s="10"/>
      <c r="K107" s="10"/>
      <c r="L107" s="12">
        <f t="shared" si="11"/>
        <v>1.3</v>
      </c>
      <c r="M107" s="12">
        <f t="shared" si="12"/>
        <v>1.3</v>
      </c>
      <c r="N107" s="12">
        <f t="shared" si="12"/>
        <v>0</v>
      </c>
      <c r="O107" s="12">
        <f t="shared" si="12"/>
        <v>0</v>
      </c>
      <c r="R107" s="72">
        <f>'[1]2 pr._pajamos pagal rūšis'!L90-'[1]9 pr._įstaigų pajamos'!L107</f>
        <v>0</v>
      </c>
    </row>
    <row r="108" spans="1:18" ht="15" customHeight="1" x14ac:dyDescent="0.25">
      <c r="A108" s="13" t="s">
        <v>139</v>
      </c>
      <c r="B108" s="29" t="s">
        <v>154</v>
      </c>
      <c r="C108" s="39" t="s">
        <v>30</v>
      </c>
      <c r="D108" s="16">
        <f t="shared" si="19"/>
        <v>1.6</v>
      </c>
      <c r="E108" s="16">
        <v>1.6</v>
      </c>
      <c r="F108" s="16"/>
      <c r="G108" s="16"/>
      <c r="H108" s="10">
        <f t="shared" si="10"/>
        <v>0</v>
      </c>
      <c r="I108" s="10"/>
      <c r="J108" s="10"/>
      <c r="K108" s="10"/>
      <c r="L108" s="12">
        <f t="shared" si="11"/>
        <v>1.6</v>
      </c>
      <c r="M108" s="12">
        <f t="shared" si="12"/>
        <v>1.6</v>
      </c>
      <c r="N108" s="12">
        <f t="shared" si="12"/>
        <v>0</v>
      </c>
      <c r="O108" s="12">
        <f t="shared" si="12"/>
        <v>0</v>
      </c>
      <c r="R108" s="72">
        <f>'[1]2 pr._pajamos pagal rūšis'!L91-'[1]9 pr._įstaigų pajamos'!L108</f>
        <v>0</v>
      </c>
    </row>
    <row r="109" spans="1:18" ht="15" customHeight="1" x14ac:dyDescent="0.25">
      <c r="A109" s="13" t="s">
        <v>164</v>
      </c>
      <c r="B109" s="29" t="s">
        <v>28</v>
      </c>
      <c r="C109" s="39" t="s">
        <v>30</v>
      </c>
      <c r="D109" s="16">
        <f t="shared" si="19"/>
        <v>1.8</v>
      </c>
      <c r="E109" s="16">
        <v>1.8</v>
      </c>
      <c r="F109" s="16"/>
      <c r="G109" s="16"/>
      <c r="H109" s="10">
        <f t="shared" si="10"/>
        <v>0</v>
      </c>
      <c r="I109" s="10"/>
      <c r="J109" s="10"/>
      <c r="K109" s="10"/>
      <c r="L109" s="12">
        <f t="shared" si="11"/>
        <v>1.8</v>
      </c>
      <c r="M109" s="12">
        <f t="shared" si="12"/>
        <v>1.8</v>
      </c>
      <c r="N109" s="12">
        <f t="shared" si="12"/>
        <v>0</v>
      </c>
      <c r="O109" s="12">
        <f t="shared" si="12"/>
        <v>0</v>
      </c>
      <c r="R109" s="72">
        <f>'[1]2 pr._pajamos pagal rūšis'!L92-'[1]9 pr._įstaigų pajamos'!L109</f>
        <v>0</v>
      </c>
    </row>
    <row r="110" spans="1:18" ht="15" customHeight="1" x14ac:dyDescent="0.25">
      <c r="A110" s="328" t="s">
        <v>140</v>
      </c>
      <c r="B110" s="12" t="s">
        <v>29</v>
      </c>
      <c r="C110" s="39" t="s">
        <v>30</v>
      </c>
      <c r="D110" s="16">
        <f t="shared" si="19"/>
        <v>13</v>
      </c>
      <c r="E110" s="16">
        <v>13</v>
      </c>
      <c r="F110" s="16"/>
      <c r="G110" s="16"/>
      <c r="H110" s="10">
        <f t="shared" si="10"/>
        <v>0</v>
      </c>
      <c r="I110" s="10"/>
      <c r="J110" s="10"/>
      <c r="K110" s="10"/>
      <c r="L110" s="12">
        <f t="shared" si="11"/>
        <v>13</v>
      </c>
      <c r="M110" s="12">
        <f t="shared" si="12"/>
        <v>13</v>
      </c>
      <c r="N110" s="12">
        <f t="shared" si="12"/>
        <v>0</v>
      </c>
      <c r="O110" s="12">
        <f t="shared" si="12"/>
        <v>0</v>
      </c>
      <c r="R110" s="72">
        <f>'[1]2 pr._pajamos pagal rūšis'!L93-'[1]9 pr._įstaigų pajamos'!L110</f>
        <v>0</v>
      </c>
    </row>
    <row r="111" spans="1:18" ht="15" customHeight="1" x14ac:dyDescent="0.25">
      <c r="A111" s="13" t="s">
        <v>183</v>
      </c>
      <c r="B111" s="41" t="s">
        <v>64</v>
      </c>
      <c r="C111" s="39" t="s">
        <v>30</v>
      </c>
      <c r="D111" s="16">
        <f t="shared" si="19"/>
        <v>13.2</v>
      </c>
      <c r="E111" s="16">
        <v>13.2</v>
      </c>
      <c r="F111" s="16"/>
      <c r="G111" s="16"/>
      <c r="H111" s="10">
        <f t="shared" si="10"/>
        <v>0</v>
      </c>
      <c r="I111" s="10"/>
      <c r="J111" s="10"/>
      <c r="K111" s="10"/>
      <c r="L111" s="12">
        <f t="shared" si="11"/>
        <v>13.2</v>
      </c>
      <c r="M111" s="12">
        <f t="shared" si="12"/>
        <v>13.2</v>
      </c>
      <c r="N111" s="12">
        <f t="shared" si="12"/>
        <v>0</v>
      </c>
      <c r="O111" s="12">
        <f t="shared" si="12"/>
        <v>0</v>
      </c>
      <c r="R111" s="72">
        <f>'[1]2 pr._pajamos pagal rūšis'!L94-'[1]9 pr._įstaigų pajamos'!L111</f>
        <v>0</v>
      </c>
    </row>
    <row r="112" spans="1:18" ht="15.95" customHeight="1" x14ac:dyDescent="0.25">
      <c r="A112" s="329" t="s">
        <v>184</v>
      </c>
      <c r="B112" s="44" t="s">
        <v>179</v>
      </c>
      <c r="C112" s="78"/>
      <c r="D112" s="68">
        <f>SUM(D98:D111)</f>
        <v>54.100000000000009</v>
      </c>
      <c r="E112" s="68">
        <f>SUM(E98:E111)</f>
        <v>53.800000000000011</v>
      </c>
      <c r="F112" s="68">
        <f>SUM(F98:F111)</f>
        <v>0</v>
      </c>
      <c r="G112" s="68">
        <f>SUM(G98:G111)</f>
        <v>0.3</v>
      </c>
      <c r="H112" s="69">
        <f t="shared" ref="H112:O112" si="20">SUM(H98:H111)</f>
        <v>3.7</v>
      </c>
      <c r="I112" s="69">
        <f t="shared" si="20"/>
        <v>4</v>
      </c>
      <c r="J112" s="69">
        <f t="shared" si="20"/>
        <v>0</v>
      </c>
      <c r="K112" s="69">
        <f t="shared" si="20"/>
        <v>-0.3</v>
      </c>
      <c r="L112" s="44">
        <f t="shared" si="20"/>
        <v>57.8</v>
      </c>
      <c r="M112" s="44">
        <f t="shared" si="20"/>
        <v>57.8</v>
      </c>
      <c r="N112" s="44">
        <f t="shared" si="20"/>
        <v>0</v>
      </c>
      <c r="O112" s="44">
        <f t="shared" si="20"/>
        <v>0</v>
      </c>
      <c r="R112" s="72">
        <f>'[1]2 pr._pajamos pagal rūšis'!L95-'[1]9 pr._įstaigų pajamos'!L112</f>
        <v>0</v>
      </c>
    </row>
    <row r="113" spans="1:18" ht="15.95" customHeight="1" x14ac:dyDescent="0.25">
      <c r="A113" s="38" t="s">
        <v>185</v>
      </c>
      <c r="B113" s="516" t="s">
        <v>68</v>
      </c>
      <c r="C113" s="517"/>
      <c r="D113" s="517"/>
      <c r="E113" s="517"/>
      <c r="F113" s="517"/>
      <c r="G113" s="517"/>
      <c r="H113" s="517"/>
      <c r="I113" s="517"/>
      <c r="J113" s="517"/>
      <c r="K113" s="517"/>
      <c r="L113" s="517"/>
      <c r="M113" s="517"/>
      <c r="N113" s="517"/>
      <c r="O113" s="518"/>
      <c r="R113" s="72">
        <f>'[1]2 pr._pajamos pagal rūšis'!L96-'[1]9 pr._įstaigų pajamos'!L113</f>
        <v>0</v>
      </c>
    </row>
    <row r="114" spans="1:18" ht="15" customHeight="1" x14ac:dyDescent="0.25">
      <c r="A114" s="328" t="s">
        <v>186</v>
      </c>
      <c r="B114" s="11" t="s">
        <v>52</v>
      </c>
      <c r="C114" s="7" t="s">
        <v>24</v>
      </c>
      <c r="D114" s="8">
        <f>E114+G114</f>
        <v>233</v>
      </c>
      <c r="E114" s="42">
        <v>233</v>
      </c>
      <c r="F114" s="42">
        <v>98.5</v>
      </c>
      <c r="G114" s="42"/>
      <c r="H114" s="9">
        <f t="shared" si="10"/>
        <v>0</v>
      </c>
      <c r="I114" s="9"/>
      <c r="J114" s="9"/>
      <c r="K114" s="9"/>
      <c r="L114" s="11">
        <f t="shared" si="11"/>
        <v>233</v>
      </c>
      <c r="M114" s="11">
        <f t="shared" si="12"/>
        <v>233</v>
      </c>
      <c r="N114" s="11">
        <f>F114+J114</f>
        <v>98.5</v>
      </c>
      <c r="O114" s="11">
        <f t="shared" si="12"/>
        <v>0</v>
      </c>
      <c r="R114" s="72">
        <f>'[1]2 pr._pajamos pagal rūšis'!L97-'[1]9 pr._įstaigų pajamos'!L114</f>
        <v>0</v>
      </c>
    </row>
    <row r="115" spans="1:18" ht="15" customHeight="1" x14ac:dyDescent="0.25">
      <c r="A115" s="328" t="s">
        <v>187</v>
      </c>
      <c r="B115" s="12" t="s">
        <v>53</v>
      </c>
      <c r="C115" s="15" t="s">
        <v>24</v>
      </c>
      <c r="D115" s="16">
        <f>E115+G115</f>
        <v>30</v>
      </c>
      <c r="E115" s="16">
        <v>30</v>
      </c>
      <c r="F115" s="16"/>
      <c r="G115" s="16"/>
      <c r="H115" s="10">
        <f t="shared" si="10"/>
        <v>0</v>
      </c>
      <c r="I115" s="10"/>
      <c r="J115" s="10"/>
      <c r="K115" s="10"/>
      <c r="L115" s="12">
        <f t="shared" si="11"/>
        <v>30</v>
      </c>
      <c r="M115" s="12">
        <f t="shared" si="12"/>
        <v>30</v>
      </c>
      <c r="N115" s="12">
        <f t="shared" si="12"/>
        <v>0</v>
      </c>
      <c r="O115" s="12">
        <f t="shared" si="12"/>
        <v>0</v>
      </c>
      <c r="R115" s="72">
        <f>'[1]2 pr._pajamos pagal rūšis'!L98-'[1]9 pr._įstaigų pajamos'!L115</f>
        <v>0</v>
      </c>
    </row>
    <row r="116" spans="1:18" ht="15" customHeight="1" x14ac:dyDescent="0.25">
      <c r="A116" s="38" t="s">
        <v>188</v>
      </c>
      <c r="B116" s="12" t="s">
        <v>167</v>
      </c>
      <c r="C116" s="15" t="s">
        <v>24</v>
      </c>
      <c r="D116" s="16">
        <f>E116+G116</f>
        <v>8</v>
      </c>
      <c r="E116" s="43">
        <v>8</v>
      </c>
      <c r="F116" s="43"/>
      <c r="G116" s="43"/>
      <c r="H116" s="10">
        <f t="shared" si="10"/>
        <v>-2.4</v>
      </c>
      <c r="I116" s="10">
        <v>-2.4</v>
      </c>
      <c r="J116" s="10"/>
      <c r="K116" s="10"/>
      <c r="L116" s="12">
        <f t="shared" si="11"/>
        <v>5.6</v>
      </c>
      <c r="M116" s="12">
        <f t="shared" si="12"/>
        <v>5.6</v>
      </c>
      <c r="N116" s="12">
        <f t="shared" si="12"/>
        <v>0</v>
      </c>
      <c r="O116" s="12">
        <f t="shared" si="12"/>
        <v>0</v>
      </c>
      <c r="R116" s="72">
        <f>'[1]2 pr._pajamos pagal rūšis'!L99-'[1]9 pr._įstaigų pajamos'!L116</f>
        <v>0</v>
      </c>
    </row>
    <row r="117" spans="1:18" s="37" customFormat="1" ht="16.5" customHeight="1" x14ac:dyDescent="0.25">
      <c r="A117" s="38" t="s">
        <v>189</v>
      </c>
      <c r="B117" s="12" t="s">
        <v>69</v>
      </c>
      <c r="C117" s="30" t="s">
        <v>24</v>
      </c>
      <c r="D117" s="16">
        <f>E117+G117</f>
        <v>3</v>
      </c>
      <c r="E117" s="16">
        <v>3</v>
      </c>
      <c r="F117" s="16"/>
      <c r="G117" s="16"/>
      <c r="H117" s="10">
        <f t="shared" si="10"/>
        <v>0</v>
      </c>
      <c r="I117" s="10"/>
      <c r="J117" s="10"/>
      <c r="K117" s="10"/>
      <c r="L117" s="12">
        <f t="shared" si="11"/>
        <v>3</v>
      </c>
      <c r="M117" s="12">
        <f t="shared" si="12"/>
        <v>3</v>
      </c>
      <c r="N117" s="12">
        <f t="shared" si="12"/>
        <v>0</v>
      </c>
      <c r="O117" s="12">
        <f t="shared" si="12"/>
        <v>0</v>
      </c>
      <c r="R117" s="72">
        <f>'[1]2 pr._pajamos pagal rūšis'!L100-'[1]9 pr._įstaigų pajamos'!L117</f>
        <v>0</v>
      </c>
    </row>
    <row r="118" spans="1:18" ht="15" customHeight="1" x14ac:dyDescent="0.25">
      <c r="A118" s="38" t="s">
        <v>190</v>
      </c>
      <c r="B118" s="12" t="s">
        <v>562</v>
      </c>
      <c r="C118" s="15" t="s">
        <v>24</v>
      </c>
      <c r="D118" s="16">
        <f>E118+G118</f>
        <v>0</v>
      </c>
      <c r="E118" s="43"/>
      <c r="F118" s="43"/>
      <c r="G118" s="43"/>
      <c r="H118" s="10">
        <f t="shared" si="10"/>
        <v>2.5</v>
      </c>
      <c r="I118" s="10">
        <v>2.5</v>
      </c>
      <c r="J118" s="10"/>
      <c r="K118" s="10"/>
      <c r="L118" s="12">
        <f t="shared" si="11"/>
        <v>2.5</v>
      </c>
      <c r="M118" s="12">
        <f t="shared" ref="M118:O118" si="21">E118+I118</f>
        <v>2.5</v>
      </c>
      <c r="N118" s="12">
        <f t="shared" si="21"/>
        <v>0</v>
      </c>
      <c r="O118" s="12">
        <f t="shared" si="21"/>
        <v>0</v>
      </c>
      <c r="R118" s="72">
        <f>'[1]2 pr._pajamos pagal rūšis'!L101-'[1]9 pr._įstaigų pajamos'!L118</f>
        <v>0</v>
      </c>
    </row>
    <row r="119" spans="1:18" ht="15.95" customHeight="1" x14ac:dyDescent="0.25">
      <c r="A119" s="20" t="s">
        <v>191</v>
      </c>
      <c r="B119" s="79" t="s">
        <v>180</v>
      </c>
      <c r="C119" s="80"/>
      <c r="D119" s="81">
        <f>SUM(D114:D118)</f>
        <v>274</v>
      </c>
      <c r="E119" s="81">
        <f t="shared" ref="E119:G119" si="22">SUM(E114:E118)</f>
        <v>274</v>
      </c>
      <c r="F119" s="81">
        <f t="shared" si="22"/>
        <v>98.5</v>
      </c>
      <c r="G119" s="81">
        <f t="shared" si="22"/>
        <v>0</v>
      </c>
      <c r="H119" s="9">
        <f>SUM(H114:H118)</f>
        <v>0.10000000000000009</v>
      </c>
      <c r="I119" s="9">
        <f t="shared" ref="I119:K119" si="23">SUM(I114:I118)</f>
        <v>0.10000000000000009</v>
      </c>
      <c r="J119" s="9">
        <f t="shared" si="23"/>
        <v>0</v>
      </c>
      <c r="K119" s="9">
        <f t="shared" si="23"/>
        <v>0</v>
      </c>
      <c r="L119" s="82">
        <f>SUM(L114:L118)</f>
        <v>274.10000000000002</v>
      </c>
      <c r="M119" s="82">
        <f t="shared" ref="M119:O119" si="24">SUM(M114:M118)</f>
        <v>274.10000000000002</v>
      </c>
      <c r="N119" s="82">
        <f t="shared" si="24"/>
        <v>98.5</v>
      </c>
      <c r="O119" s="82">
        <f t="shared" si="24"/>
        <v>0</v>
      </c>
      <c r="R119" s="72">
        <f>'[1]2 pr._pajamos pagal rūšis'!L102-'[1]9 pr._įstaigų pajamos'!L119</f>
        <v>0</v>
      </c>
    </row>
    <row r="120" spans="1:18" ht="15.95" customHeight="1" x14ac:dyDescent="0.25">
      <c r="A120" s="20" t="s">
        <v>192</v>
      </c>
      <c r="B120" s="45" t="s">
        <v>172</v>
      </c>
      <c r="C120" s="46"/>
      <c r="D120" s="47">
        <f t="shared" ref="D120:O120" si="25">D43+D56+D60+D96+D112+D119</f>
        <v>1103.6999999999998</v>
      </c>
      <c r="E120" s="47">
        <f t="shared" si="25"/>
        <v>1016.8</v>
      </c>
      <c r="F120" s="47">
        <f t="shared" si="25"/>
        <v>153.6</v>
      </c>
      <c r="G120" s="47">
        <f t="shared" si="25"/>
        <v>86.899999999999991</v>
      </c>
      <c r="H120" s="48">
        <f t="shared" si="25"/>
        <v>4.0999999999999996</v>
      </c>
      <c r="I120" s="48">
        <f t="shared" si="25"/>
        <v>4.4000000000000004</v>
      </c>
      <c r="J120" s="48">
        <f t="shared" si="25"/>
        <v>0</v>
      </c>
      <c r="K120" s="48">
        <f t="shared" si="25"/>
        <v>-0.3</v>
      </c>
      <c r="L120" s="49">
        <f t="shared" si="25"/>
        <v>1107.7999999999997</v>
      </c>
      <c r="M120" s="49">
        <f t="shared" si="25"/>
        <v>1021.1999999999998</v>
      </c>
      <c r="N120" s="49">
        <f t="shared" si="25"/>
        <v>153.6</v>
      </c>
      <c r="O120" s="49">
        <f t="shared" si="25"/>
        <v>86.6</v>
      </c>
      <c r="R120" s="72">
        <f>'[1]2 pr._pajamos pagal rūšis'!L103-'[1]9 pr._įstaigų pajamos'!L120</f>
        <v>0</v>
      </c>
    </row>
    <row r="121" spans="1:18" x14ac:dyDescent="0.25">
      <c r="A121" s="55"/>
      <c r="B121" s="50"/>
      <c r="C121" s="51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</row>
    <row r="122" spans="1:18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P122" s="65" t="s">
        <v>305</v>
      </c>
      <c r="Q122" s="66">
        <f>SUMIF(C32:C117,1,L32:L117)</f>
        <v>27.3</v>
      </c>
    </row>
    <row r="123" spans="1:18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5" t="s">
        <v>306</v>
      </c>
      <c r="Q123" s="66">
        <f>SUMIF(C32:C117,2,L32:L117)</f>
        <v>0</v>
      </c>
    </row>
    <row r="124" spans="1:18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P124" s="65" t="s">
        <v>307</v>
      </c>
      <c r="Q124" s="66">
        <f>SUMIF(C32:C117,3,L32:L117)</f>
        <v>1.5</v>
      </c>
    </row>
    <row r="125" spans="1:18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65" t="s">
        <v>308</v>
      </c>
      <c r="Q125" s="66">
        <f>SUMIF(C32:C117,4,L32:L117)</f>
        <v>0</v>
      </c>
    </row>
    <row r="126" spans="1:18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65" t="s">
        <v>311</v>
      </c>
      <c r="Q126" s="66">
        <f>SUMIF(C32:C117,5,L32:L117)</f>
        <v>0</v>
      </c>
    </row>
    <row r="127" spans="1:18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65" t="s">
        <v>309</v>
      </c>
      <c r="Q127" s="66">
        <f>SUMIF(C32:C117,6,L32:L117)</f>
        <v>36.199999999999996</v>
      </c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65" t="s">
        <v>310</v>
      </c>
      <c r="Q128" s="66">
        <f>SUMIF(C32:C117,7,L32:L117)</f>
        <v>105.6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65" t="s">
        <v>312</v>
      </c>
      <c r="Q129" s="66">
        <f>SUMIF(C32:C117,8,L32:L117)</f>
        <v>57.8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65" t="s">
        <v>313</v>
      </c>
      <c r="Q130" s="66">
        <f>SUMIF(C32:C117,9,L32:L117)</f>
        <v>605.29999999999984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65" t="s">
        <v>314</v>
      </c>
      <c r="Q131" s="66">
        <f>SUMIF(C32:C118,10,L32:L118)</f>
        <v>274.10000000000002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0" t="s">
        <v>172</v>
      </c>
      <c r="Q132" s="71">
        <f>SUM(Q122:Q131)</f>
        <v>1107.7999999999997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2"/>
      <c r="Q133" s="72">
        <f>Q132-L120</f>
        <v>0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2"/>
      <c r="Q134" s="72"/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2"/>
      <c r="Q135" s="72"/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C220" s="53"/>
    </row>
    <row r="221" spans="1:14" x14ac:dyDescent="0.25">
      <c r="C221" s="53"/>
    </row>
    <row r="222" spans="1:14" x14ac:dyDescent="0.25">
      <c r="C222" s="53"/>
    </row>
    <row r="223" spans="1:14" x14ac:dyDescent="0.25">
      <c r="C223" s="53"/>
    </row>
    <row r="224" spans="1:14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</sheetData>
  <mergeCells count="46">
    <mergeCell ref="B113:O113"/>
    <mergeCell ref="M29:N29"/>
    <mergeCell ref="O29:O30"/>
    <mergeCell ref="B31:O31"/>
    <mergeCell ref="B44:O44"/>
    <mergeCell ref="B57:O57"/>
    <mergeCell ref="B23:O23"/>
    <mergeCell ref="B24:O24"/>
    <mergeCell ref="A26:O26"/>
    <mergeCell ref="A28:A30"/>
    <mergeCell ref="B28:B30"/>
    <mergeCell ref="C28:C30"/>
    <mergeCell ref="D28:D30"/>
    <mergeCell ref="E28:G28"/>
    <mergeCell ref="H28:H30"/>
    <mergeCell ref="I28:K28"/>
    <mergeCell ref="L28:L30"/>
    <mergeCell ref="M28:O28"/>
    <mergeCell ref="E29:F29"/>
    <mergeCell ref="G29:G30"/>
    <mergeCell ref="I29:J29"/>
    <mergeCell ref="K29:K30"/>
    <mergeCell ref="B61:O61"/>
    <mergeCell ref="B97:O97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7:O17"/>
    <mergeCell ref="B18:O18"/>
    <mergeCell ref="B19:O19"/>
    <mergeCell ref="B20:O20"/>
    <mergeCell ref="B21:O21"/>
    <mergeCell ref="B22:O22"/>
  </mergeCells>
  <pageMargins left="1.1811023622047245" right="0.39370078740157483" top="0.78740157480314965" bottom="0.51181102362204722" header="0.31496062992125984" footer="0.31496062992125984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2017-02-20T09:02:55Z</cp:lastPrinted>
  <dcterms:created xsi:type="dcterms:W3CDTF">2007-01-10T08:42:24Z</dcterms:created>
  <dcterms:modified xsi:type="dcterms:W3CDTF">2017-10-09T11:39:00Z</dcterms:modified>
</cp:coreProperties>
</file>